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aterpillar-my.sharepoint.com/personal/stumpges_evan_b_cat_com/Documents/Desktop/ASC 2022 Event/Practicality Judging/Practicality Calculations/"/>
    </mc:Choice>
  </mc:AlternateContent>
  <xr:revisionPtr revIDLastSave="18" documentId="8_{9C86863E-680A-4CB7-8DFE-D6BE990E4DDF}" xr6:coauthVersionLast="47" xr6:coauthVersionMax="47" xr10:uidLastSave="{17C74BDB-B412-4AC9-8696-C32FFD7413E7}"/>
  <bookViews>
    <workbookView xWindow="-120" yWindow="-120" windowWidth="29040" windowHeight="15840" activeTab="4" xr2:uid="{9DCB6819-E570-6942-8B9F-E6A5768C2D9A}"/>
  </bookViews>
  <sheets>
    <sheet name="Overall" sheetId="6" r:id="rId1"/>
    <sheet name="Judge 1" sheetId="1" r:id="rId2"/>
    <sheet name="Judge 2" sheetId="2" r:id="rId3"/>
    <sheet name="Judge 3" sheetId="3" r:id="rId4"/>
    <sheet name="Judge 4" sheetId="4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11" i="4" l="1"/>
  <c r="G11" i="4"/>
  <c r="K11" i="3"/>
  <c r="G11" i="3"/>
  <c r="K11" i="2"/>
  <c r="G11" i="2"/>
  <c r="F40" i="6"/>
  <c r="F38" i="6"/>
  <c r="F37" i="6"/>
  <c r="F34" i="6"/>
  <c r="F33" i="6"/>
  <c r="F31" i="6"/>
  <c r="F30" i="6"/>
  <c r="F27" i="6"/>
  <c r="F26" i="6"/>
  <c r="F25" i="6"/>
  <c r="F23" i="6"/>
  <c r="F22" i="6"/>
  <c r="F21" i="6"/>
  <c r="F19" i="6"/>
  <c r="F18" i="6"/>
  <c r="F16" i="6"/>
  <c r="F15" i="6"/>
  <c r="F12" i="6"/>
  <c r="F10" i="6"/>
  <c r="F5" i="6"/>
  <c r="F6" i="6"/>
  <c r="F7" i="6"/>
  <c r="F8" i="6"/>
  <c r="F4" i="6"/>
  <c r="G40" i="6"/>
  <c r="G38" i="6"/>
  <c r="G37" i="6"/>
  <c r="G34" i="6"/>
  <c r="G33" i="6"/>
  <c r="G31" i="6"/>
  <c r="G30" i="6"/>
  <c r="G27" i="6"/>
  <c r="G26" i="6"/>
  <c r="G25" i="6"/>
  <c r="G23" i="6"/>
  <c r="G22" i="6"/>
  <c r="G21" i="6"/>
  <c r="G19" i="6"/>
  <c r="G18" i="6"/>
  <c r="G16" i="6"/>
  <c r="G15" i="6"/>
  <c r="G12" i="6"/>
  <c r="G11" i="6"/>
  <c r="K11" i="6" s="1"/>
  <c r="G10" i="6"/>
  <c r="G5" i="6"/>
  <c r="G6" i="6"/>
  <c r="G7" i="6"/>
  <c r="G8" i="6"/>
  <c r="G4" i="6"/>
  <c r="K11" i="1"/>
  <c r="G11" i="1"/>
  <c r="G10" i="1"/>
  <c r="K10" i="1" s="1"/>
  <c r="J41" i="4"/>
  <c r="I41" i="4"/>
  <c r="H41" i="4"/>
  <c r="J40" i="4"/>
  <c r="I40" i="4"/>
  <c r="G40" i="4"/>
  <c r="K40" i="4" s="1"/>
  <c r="H39" i="4"/>
  <c r="J38" i="4"/>
  <c r="G38" i="4"/>
  <c r="K38" i="4" s="1"/>
  <c r="J37" i="4"/>
  <c r="G37" i="4"/>
  <c r="K37" i="4" s="1"/>
  <c r="I36" i="4"/>
  <c r="H35" i="4"/>
  <c r="K34" i="4"/>
  <c r="J34" i="4"/>
  <c r="G34" i="4"/>
  <c r="J33" i="4"/>
  <c r="G33" i="4"/>
  <c r="K33" i="4" s="1"/>
  <c r="I32" i="4"/>
  <c r="J31" i="4"/>
  <c r="G31" i="4"/>
  <c r="K31" i="4" s="1"/>
  <c r="J30" i="4"/>
  <c r="G30" i="4"/>
  <c r="K30" i="4" s="1"/>
  <c r="I29" i="4"/>
  <c r="H28" i="4"/>
  <c r="J27" i="4"/>
  <c r="G27" i="4"/>
  <c r="J26" i="4"/>
  <c r="G26" i="4"/>
  <c r="K26" i="4" s="1"/>
  <c r="J25" i="4"/>
  <c r="G25" i="4"/>
  <c r="K25" i="4" s="1"/>
  <c r="I24" i="4"/>
  <c r="J23" i="4"/>
  <c r="G23" i="4"/>
  <c r="K23" i="4" s="1"/>
  <c r="J22" i="4"/>
  <c r="G22" i="4"/>
  <c r="K22" i="4" s="1"/>
  <c r="J21" i="4"/>
  <c r="G21" i="4"/>
  <c r="I20" i="4"/>
  <c r="J19" i="4"/>
  <c r="G19" i="4"/>
  <c r="K19" i="4" s="1"/>
  <c r="J18" i="4"/>
  <c r="G18" i="4"/>
  <c r="I17" i="4"/>
  <c r="J16" i="4"/>
  <c r="G16" i="4"/>
  <c r="K16" i="4" s="1"/>
  <c r="J15" i="4"/>
  <c r="G15" i="4"/>
  <c r="K15" i="4" s="1"/>
  <c r="I14" i="4"/>
  <c r="H13" i="4"/>
  <c r="J12" i="4"/>
  <c r="G12" i="4"/>
  <c r="K12" i="4" s="1"/>
  <c r="J11" i="4"/>
  <c r="J10" i="4"/>
  <c r="G10" i="4"/>
  <c r="I9" i="4"/>
  <c r="J8" i="4"/>
  <c r="G8" i="4"/>
  <c r="K8" i="4" s="1"/>
  <c r="J7" i="4"/>
  <c r="G7" i="4"/>
  <c r="K7" i="4" s="1"/>
  <c r="J6" i="4"/>
  <c r="G6" i="4"/>
  <c r="K6" i="4" s="1"/>
  <c r="J5" i="4"/>
  <c r="G5" i="4"/>
  <c r="K5" i="4" s="1"/>
  <c r="J4" i="4"/>
  <c r="G4" i="4"/>
  <c r="I3" i="4"/>
  <c r="H2" i="4"/>
  <c r="H28" i="3"/>
  <c r="I24" i="3"/>
  <c r="J41" i="3"/>
  <c r="I41" i="3"/>
  <c r="H41" i="3"/>
  <c r="J40" i="3"/>
  <c r="I40" i="3"/>
  <c r="G40" i="3"/>
  <c r="K40" i="3" s="1"/>
  <c r="H39" i="3"/>
  <c r="J38" i="3"/>
  <c r="G38" i="3"/>
  <c r="K38" i="3" s="1"/>
  <c r="J37" i="3"/>
  <c r="G37" i="3"/>
  <c r="K37" i="3" s="1"/>
  <c r="I36" i="3"/>
  <c r="H35" i="3"/>
  <c r="J34" i="3"/>
  <c r="G34" i="3"/>
  <c r="K34" i="3" s="1"/>
  <c r="J33" i="3"/>
  <c r="G33" i="3"/>
  <c r="K33" i="3" s="1"/>
  <c r="I32" i="3"/>
  <c r="J31" i="3"/>
  <c r="G31" i="3"/>
  <c r="K31" i="3" s="1"/>
  <c r="J30" i="3"/>
  <c r="G30" i="3"/>
  <c r="K30" i="3" s="1"/>
  <c r="I29" i="3"/>
  <c r="J27" i="3"/>
  <c r="G27" i="3"/>
  <c r="K27" i="3" s="1"/>
  <c r="J26" i="3"/>
  <c r="G26" i="3"/>
  <c r="J25" i="3"/>
  <c r="G25" i="3"/>
  <c r="K25" i="3" s="1"/>
  <c r="J23" i="3"/>
  <c r="G23" i="3"/>
  <c r="K23" i="3" s="1"/>
  <c r="J22" i="3"/>
  <c r="G22" i="3"/>
  <c r="K22" i="3" s="1"/>
  <c r="J21" i="3"/>
  <c r="G21" i="3"/>
  <c r="K21" i="3" s="1"/>
  <c r="I20" i="3"/>
  <c r="J19" i="3"/>
  <c r="G19" i="3"/>
  <c r="K19" i="3" s="1"/>
  <c r="J18" i="3"/>
  <c r="G18" i="3"/>
  <c r="K18" i="3" s="1"/>
  <c r="I17" i="3"/>
  <c r="J16" i="3"/>
  <c r="G16" i="3"/>
  <c r="K16" i="3" s="1"/>
  <c r="J15" i="3"/>
  <c r="G15" i="3"/>
  <c r="I14" i="3"/>
  <c r="H13" i="3"/>
  <c r="J12" i="3"/>
  <c r="G12" i="3"/>
  <c r="J11" i="3"/>
  <c r="J10" i="3"/>
  <c r="G10" i="3"/>
  <c r="K10" i="3" s="1"/>
  <c r="I9" i="3"/>
  <c r="J8" i="3"/>
  <c r="G8" i="3"/>
  <c r="K8" i="3" s="1"/>
  <c r="J7" i="3"/>
  <c r="G7" i="3"/>
  <c r="J6" i="3"/>
  <c r="G6" i="3"/>
  <c r="K6" i="3" s="1"/>
  <c r="J5" i="3"/>
  <c r="G5" i="3"/>
  <c r="K5" i="3" s="1"/>
  <c r="J4" i="3"/>
  <c r="G4" i="3"/>
  <c r="K4" i="3" s="1"/>
  <c r="I3" i="3"/>
  <c r="H2" i="3"/>
  <c r="J41" i="2"/>
  <c r="I41" i="2"/>
  <c r="H41" i="2"/>
  <c r="J40" i="2"/>
  <c r="I40" i="2"/>
  <c r="G40" i="2"/>
  <c r="H39" i="2"/>
  <c r="J38" i="2"/>
  <c r="G38" i="2"/>
  <c r="K38" i="2" s="1"/>
  <c r="J37" i="2"/>
  <c r="G37" i="2"/>
  <c r="K37" i="2" s="1"/>
  <c r="I36" i="2"/>
  <c r="H35" i="2"/>
  <c r="J34" i="2"/>
  <c r="G34" i="2"/>
  <c r="K34" i="2" s="1"/>
  <c r="J33" i="2"/>
  <c r="G33" i="2"/>
  <c r="K33" i="2" s="1"/>
  <c r="I32" i="2"/>
  <c r="J31" i="2"/>
  <c r="G31" i="2"/>
  <c r="K31" i="2" s="1"/>
  <c r="J30" i="2"/>
  <c r="G30" i="2"/>
  <c r="K30" i="2" s="1"/>
  <c r="I29" i="2"/>
  <c r="H28" i="2"/>
  <c r="J27" i="2"/>
  <c r="G27" i="2"/>
  <c r="K27" i="2" s="1"/>
  <c r="J26" i="2"/>
  <c r="G26" i="2"/>
  <c r="K26" i="2" s="1"/>
  <c r="J25" i="2"/>
  <c r="G25" i="2"/>
  <c r="K25" i="2" s="1"/>
  <c r="I24" i="2"/>
  <c r="K23" i="2"/>
  <c r="J23" i="2"/>
  <c r="G23" i="2"/>
  <c r="J22" i="2"/>
  <c r="G22" i="2"/>
  <c r="K22" i="2" s="1"/>
  <c r="J21" i="2"/>
  <c r="G21" i="2"/>
  <c r="K21" i="2" s="1"/>
  <c r="I20" i="2"/>
  <c r="J19" i="2"/>
  <c r="G19" i="2"/>
  <c r="K19" i="2" s="1"/>
  <c r="J18" i="2"/>
  <c r="G18" i="2"/>
  <c r="K18" i="2" s="1"/>
  <c r="I17" i="2"/>
  <c r="J16" i="2"/>
  <c r="G16" i="2"/>
  <c r="K16" i="2" s="1"/>
  <c r="J15" i="2"/>
  <c r="G15" i="2"/>
  <c r="I14" i="2"/>
  <c r="H13" i="2"/>
  <c r="J12" i="2"/>
  <c r="G12" i="2"/>
  <c r="K12" i="2" s="1"/>
  <c r="J11" i="2"/>
  <c r="J10" i="2"/>
  <c r="G10" i="2"/>
  <c r="K10" i="2" s="1"/>
  <c r="I9" i="2"/>
  <c r="J8" i="2"/>
  <c r="G8" i="2"/>
  <c r="K8" i="2" s="1"/>
  <c r="J7" i="2"/>
  <c r="G7" i="2"/>
  <c r="K7" i="2" s="1"/>
  <c r="J6" i="2"/>
  <c r="G6" i="2"/>
  <c r="K6" i="2" s="1"/>
  <c r="J5" i="2"/>
  <c r="G5" i="2"/>
  <c r="K5" i="2" s="1"/>
  <c r="J4" i="2"/>
  <c r="G4" i="2"/>
  <c r="K4" i="2" s="1"/>
  <c r="I3" i="2"/>
  <c r="H2" i="2"/>
  <c r="J10" i="1"/>
  <c r="J11" i="1"/>
  <c r="J12" i="1"/>
  <c r="J15" i="1"/>
  <c r="J16" i="1"/>
  <c r="J18" i="1"/>
  <c r="J19" i="1"/>
  <c r="J21" i="1"/>
  <c r="J22" i="1"/>
  <c r="J23" i="1"/>
  <c r="J25" i="1"/>
  <c r="J26" i="1"/>
  <c r="J27" i="1"/>
  <c r="J30" i="1"/>
  <c r="J31" i="1"/>
  <c r="J33" i="1"/>
  <c r="J34" i="1"/>
  <c r="J37" i="1"/>
  <c r="J38" i="1"/>
  <c r="J40" i="1"/>
  <c r="J41" i="1"/>
  <c r="J5" i="1"/>
  <c r="J6" i="1"/>
  <c r="J7" i="1"/>
  <c r="J8" i="1"/>
  <c r="J4" i="1"/>
  <c r="I41" i="1"/>
  <c r="I40" i="1"/>
  <c r="I36" i="1"/>
  <c r="I32" i="1"/>
  <c r="I29" i="1"/>
  <c r="I24" i="1"/>
  <c r="I20" i="1"/>
  <c r="I17" i="1"/>
  <c r="I14" i="1"/>
  <c r="I9" i="1"/>
  <c r="I3" i="1"/>
  <c r="H41" i="1"/>
  <c r="H39" i="1"/>
  <c r="H35" i="1"/>
  <c r="H28" i="1"/>
  <c r="H13" i="1"/>
  <c r="H2" i="1"/>
  <c r="I3" i="6"/>
  <c r="J4" i="6" s="1"/>
  <c r="I9" i="6"/>
  <c r="I14" i="6"/>
  <c r="J16" i="6" s="1"/>
  <c r="I17" i="6"/>
  <c r="J19" i="6" s="1"/>
  <c r="I20" i="6"/>
  <c r="J23" i="6" s="1"/>
  <c r="I24" i="6"/>
  <c r="J11" i="6"/>
  <c r="J12" i="6"/>
  <c r="J10" i="6"/>
  <c r="I36" i="6"/>
  <c r="J38" i="6" s="1"/>
  <c r="I32" i="6"/>
  <c r="I29" i="6"/>
  <c r="H41" i="6"/>
  <c r="J40" i="6"/>
  <c r="G21" i="1"/>
  <c r="G4" i="1"/>
  <c r="J33" i="6"/>
  <c r="J31" i="6"/>
  <c r="G6" i="1"/>
  <c r="G7" i="1"/>
  <c r="F11" i="6" l="1"/>
  <c r="K27" i="4"/>
  <c r="K21" i="4"/>
  <c r="K18" i="4"/>
  <c r="K10" i="4"/>
  <c r="K4" i="4"/>
  <c r="K26" i="3"/>
  <c r="K15" i="3"/>
  <c r="K12" i="3"/>
  <c r="K7" i="3"/>
  <c r="K40" i="2"/>
  <c r="K15" i="2"/>
  <c r="K41" i="2" s="1"/>
  <c r="J8" i="6"/>
  <c r="K8" i="6" s="1"/>
  <c r="I41" i="6"/>
  <c r="J27" i="6"/>
  <c r="K27" i="6" s="1"/>
  <c r="J37" i="6"/>
  <c r="K37" i="6" s="1"/>
  <c r="J18" i="6"/>
  <c r="K18" i="6" s="1"/>
  <c r="K19" i="6"/>
  <c r="J25" i="6"/>
  <c r="K25" i="6" s="1"/>
  <c r="K23" i="6"/>
  <c r="J15" i="6"/>
  <c r="K15" i="6" s="1"/>
  <c r="J26" i="6"/>
  <c r="K26" i="6" s="1"/>
  <c r="J22" i="6"/>
  <c r="K22" i="6" s="1"/>
  <c r="J21" i="6"/>
  <c r="K21" i="6" s="1"/>
  <c r="K16" i="6"/>
  <c r="K40" i="6"/>
  <c r="K38" i="6"/>
  <c r="K31" i="6"/>
  <c r="K12" i="6"/>
  <c r="K33" i="6"/>
  <c r="K10" i="6"/>
  <c r="J6" i="6"/>
  <c r="K6" i="6" s="1"/>
  <c r="J30" i="6"/>
  <c r="K30" i="6" s="1"/>
  <c r="J5" i="6"/>
  <c r="K5" i="6" s="1"/>
  <c r="J34" i="6"/>
  <c r="K34" i="6" s="1"/>
  <c r="J7" i="6"/>
  <c r="K7" i="6" s="1"/>
  <c r="G40" i="1"/>
  <c r="G38" i="1"/>
  <c r="G37" i="1"/>
  <c r="G33" i="1"/>
  <c r="G34" i="1"/>
  <c r="G31" i="1"/>
  <c r="G30" i="1"/>
  <c r="G26" i="1"/>
  <c r="G27" i="1"/>
  <c r="G25" i="1"/>
  <c r="G22" i="1"/>
  <c r="G23" i="1"/>
  <c r="G19" i="1"/>
  <c r="G18" i="1"/>
  <c r="G16" i="1"/>
  <c r="G15" i="1"/>
  <c r="G12" i="1"/>
  <c r="G5" i="1"/>
  <c r="G8" i="1"/>
  <c r="K41" i="4" l="1"/>
  <c r="K41" i="3"/>
  <c r="J41" i="6"/>
  <c r="K4" i="6"/>
  <c r="K41" i="6" s="1"/>
  <c r="K21" i="1"/>
  <c r="K23" i="1"/>
  <c r="K22" i="1"/>
  <c r="K26" i="1"/>
  <c r="K25" i="1"/>
  <c r="K12" i="1"/>
  <c r="K6" i="1"/>
  <c r="K4" i="1"/>
  <c r="K5" i="1"/>
  <c r="K7" i="1"/>
  <c r="K8" i="1"/>
  <c r="K27" i="1"/>
  <c r="K40" i="1"/>
  <c r="K30" i="1"/>
  <c r="K37" i="1"/>
  <c r="K15" i="1"/>
  <c r="K16" i="1"/>
  <c r="K19" i="1"/>
  <c r="K33" i="1"/>
  <c r="K31" i="1"/>
  <c r="K38" i="1"/>
  <c r="K34" i="1"/>
  <c r="K18" i="1"/>
  <c r="K41" i="1" l="1"/>
</calcChain>
</file>

<file path=xl/sharedStrings.xml><?xml version="1.0" encoding="utf-8"?>
<sst xmlns="http://schemas.openxmlformats.org/spreadsheetml/2006/main" count="452" uniqueCount="62">
  <si>
    <t>Cargo Space</t>
  </si>
  <si>
    <t>Ease of Operation</t>
  </si>
  <si>
    <t>Infotainment System</t>
  </si>
  <si>
    <t>Audio Quality</t>
  </si>
  <si>
    <t>Navigation System</t>
  </si>
  <si>
    <t>Interior</t>
  </si>
  <si>
    <t># of Occupant Seats</t>
  </si>
  <si>
    <t>Yes/No</t>
  </si>
  <si>
    <t>Exterior</t>
  </si>
  <si>
    <t>Occupant Doors</t>
  </si>
  <si>
    <t>Ease of Opening/Closing</t>
  </si>
  <si>
    <t>Safety</t>
  </si>
  <si>
    <t>Visibility</t>
  </si>
  <si>
    <t>Seats</t>
  </si>
  <si>
    <t>Exterior Aesthetics</t>
  </si>
  <si>
    <t>Fit &amp; Finish Quality</t>
  </si>
  <si>
    <t>Interior Aesthetics</t>
  </si>
  <si>
    <t>Occupant Amenities</t>
  </si>
  <si>
    <t>Control &amp; Operation</t>
  </si>
  <si>
    <t>Yes</t>
  </si>
  <si>
    <t>Judge's Mark</t>
  </si>
  <si>
    <t>Perfect Score</t>
  </si>
  <si>
    <t>Grading</t>
  </si>
  <si>
    <t>0-10</t>
  </si>
  <si>
    <t>#</t>
  </si>
  <si>
    <t>Totals (Out of 100)</t>
  </si>
  <si>
    <t>Ease of Use</t>
  </si>
  <si>
    <t>Simplicity of Charging</t>
  </si>
  <si>
    <t>Ergonomic Cabin Controls</t>
  </si>
  <si>
    <t>Interior Styling</t>
  </si>
  <si>
    <t>Exterior Styling</t>
  </si>
  <si>
    <t>Quality of Rear View Camera/Mirror</t>
  </si>
  <si>
    <t>% Score</t>
  </si>
  <si>
    <t>Weighting</t>
  </si>
  <si>
    <t>Overall Vehicle Desirability</t>
  </si>
  <si>
    <t>Judge's Overall Vehicle Desirability Rating</t>
  </si>
  <si>
    <t>Guidance for 0-10 Grading</t>
  </si>
  <si>
    <t xml:space="preserve">Entrant has none of the characteristics necessary to judge this category or performed so poorly as to deserve a particularly harsh assessment </t>
  </si>
  <si>
    <t>Entrant is below expectations in this category</t>
  </si>
  <si>
    <t>Entrant meets expectations in this category</t>
  </si>
  <si>
    <t>Entrant exceeds expectations in this category</t>
  </si>
  <si>
    <t>Entrant is clearly top notch and deserving extra points for excellence in this category</t>
  </si>
  <si>
    <t>Recognizes Voice Commands</t>
  </si>
  <si>
    <t>Organization &amp; Layout of Vehicle Storage Locations</t>
  </si>
  <si>
    <t>One Cup Holder Per Occupant</t>
  </si>
  <si>
    <t># of carry on suit cases that fit (outside of passenger cabin)</t>
  </si>
  <si>
    <t>Judge's Name</t>
  </si>
  <si>
    <t>Avg Mark</t>
  </si>
  <si>
    <t>ASC 2022 MOV Practicality Judging Rubric</t>
  </si>
  <si>
    <t>Phone Connectivity</t>
  </si>
  <si>
    <t>Useful Steering Wheel Controls</t>
  </si>
  <si>
    <t>Seat Comfort</t>
  </si>
  <si>
    <t>Cabin Clock</t>
  </si>
  <si>
    <t>Overall Quality of Passenger Amenities</t>
  </si>
  <si>
    <t>Dedicated Door/Hatch for Cargo Access</t>
  </si>
  <si>
    <t>Ease of Entry/Exit</t>
  </si>
  <si>
    <t>Driver Visibility</t>
  </si>
  <si>
    <t>Carol Clark</t>
  </si>
  <si>
    <t>Heather Nelson</t>
  </si>
  <si>
    <t>Ian Girard</t>
  </si>
  <si>
    <t>Sharon O'Leary</t>
  </si>
  <si>
    <t>Score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</si>
</sst>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3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92D050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31">
    <xf numFmtId="0" fontId="0" fillId="0" borderId="0" xfId="0"/>
    <xf numFmtId="49" fontId="0" fillId="0" borderId="0" xfId="0" applyNumberFormat="1"/>
    <xf numFmtId="0" fontId="0" fillId="0" borderId="0" xfId="0" applyAlignment="1">
      <alignment horizontal="left"/>
    </xf>
    <xf numFmtId="9" fontId="0" fillId="0" borderId="0" xfId="1" applyFont="1"/>
    <xf numFmtId="164" fontId="0" fillId="0" borderId="0" xfId="1" applyNumberFormat="1" applyFont="1"/>
    <xf numFmtId="2" fontId="0" fillId="0" borderId="0" xfId="0" applyNumberFormat="1"/>
    <xf numFmtId="164" fontId="0" fillId="0" borderId="0" xfId="1" applyNumberFormat="1" applyFont="1" applyBorder="1"/>
    <xf numFmtId="164" fontId="0" fillId="0" borderId="4" xfId="1" applyNumberFormat="1" applyFont="1" applyBorder="1"/>
    <xf numFmtId="0" fontId="2" fillId="0" borderId="0" xfId="0" applyFont="1"/>
    <xf numFmtId="49" fontId="2" fillId="0" borderId="0" xfId="0" applyNumberFormat="1" applyFont="1"/>
    <xf numFmtId="0" fontId="2" fillId="0" borderId="0" xfId="0" applyFont="1" applyAlignment="1">
      <alignment horizontal="left"/>
    </xf>
    <xf numFmtId="2" fontId="2" fillId="0" borderId="0" xfId="0" applyNumberFormat="1" applyFont="1"/>
    <xf numFmtId="0" fontId="0" fillId="0" borderId="0" xfId="0" applyAlignment="1"/>
    <xf numFmtId="164" fontId="0" fillId="0" borderId="1" xfId="1" applyNumberFormat="1" applyFont="1" applyBorder="1"/>
    <xf numFmtId="164" fontId="0" fillId="0" borderId="2" xfId="1" applyNumberFormat="1" applyFont="1" applyBorder="1"/>
    <xf numFmtId="164" fontId="0" fillId="0" borderId="3" xfId="1" applyNumberFormat="1" applyFont="1" applyBorder="1"/>
    <xf numFmtId="164" fontId="0" fillId="0" borderId="5" xfId="1" applyNumberFormat="1" applyFont="1" applyBorder="1"/>
    <xf numFmtId="2" fontId="0" fillId="0" borderId="11" xfId="0" applyNumberFormat="1" applyBorder="1"/>
    <xf numFmtId="2" fontId="0" fillId="0" borderId="12" xfId="0" applyNumberFormat="1" applyBorder="1"/>
    <xf numFmtId="49" fontId="0" fillId="0" borderId="1" xfId="0" applyNumberFormat="1" applyBorder="1"/>
    <xf numFmtId="49" fontId="0" fillId="0" borderId="3" xfId="0" applyNumberFormat="1" applyBorder="1"/>
    <xf numFmtId="49" fontId="2" fillId="3" borderId="7" xfId="0" applyNumberFormat="1" applyFont="1" applyFill="1" applyBorder="1"/>
    <xf numFmtId="0" fontId="2" fillId="3" borderId="8" xfId="0" applyFont="1" applyFill="1" applyBorder="1"/>
    <xf numFmtId="0" fontId="2" fillId="3" borderId="8" xfId="0" applyFont="1" applyFill="1" applyBorder="1" applyAlignment="1">
      <alignment horizontal="left"/>
    </xf>
    <xf numFmtId="164" fontId="2" fillId="3" borderId="7" xfId="1" applyNumberFormat="1" applyFont="1" applyFill="1" applyBorder="1"/>
    <xf numFmtId="164" fontId="2" fillId="3" borderId="8" xfId="1" applyNumberFormat="1" applyFont="1" applyFill="1" applyBorder="1"/>
    <xf numFmtId="164" fontId="2" fillId="3" borderId="9" xfId="1" applyNumberFormat="1" applyFont="1" applyFill="1" applyBorder="1"/>
    <xf numFmtId="2" fontId="2" fillId="3" borderId="10" xfId="0" applyNumberFormat="1" applyFont="1" applyFill="1" applyBorder="1"/>
    <xf numFmtId="0" fontId="0" fillId="0" borderId="18" xfId="0" applyBorder="1" applyAlignment="1"/>
    <xf numFmtId="0" fontId="0" fillId="0" borderId="19" xfId="0" applyBorder="1" applyAlignment="1"/>
    <xf numFmtId="49" fontId="0" fillId="0" borderId="20" xfId="0" applyNumberFormat="1" applyBorder="1"/>
    <xf numFmtId="164" fontId="0" fillId="0" borderId="20" xfId="1" applyNumberFormat="1" applyFont="1" applyBorder="1"/>
    <xf numFmtId="164" fontId="0" fillId="0" borderId="6" xfId="1" applyNumberFormat="1" applyFont="1" applyBorder="1"/>
    <xf numFmtId="164" fontId="0" fillId="0" borderId="21" xfId="1" applyNumberFormat="1" applyFont="1" applyBorder="1"/>
    <xf numFmtId="2" fontId="0" fillId="0" borderId="22" xfId="0" applyNumberFormat="1" applyBorder="1"/>
    <xf numFmtId="0" fontId="0" fillId="0" borderId="13" xfId="0" applyBorder="1" applyAlignment="1"/>
    <xf numFmtId="49" fontId="0" fillId="0" borderId="15" xfId="0" applyNumberFormat="1" applyBorder="1"/>
    <xf numFmtId="0" fontId="0" fillId="0" borderId="14" xfId="0" applyBorder="1" applyAlignment="1">
      <alignment horizontal="left"/>
    </xf>
    <xf numFmtId="164" fontId="0" fillId="0" borderId="15" xfId="1" applyNumberFormat="1" applyFont="1" applyBorder="1"/>
    <xf numFmtId="164" fontId="0" fillId="0" borderId="14" xfId="1" applyNumberFormat="1" applyFont="1" applyBorder="1"/>
    <xf numFmtId="164" fontId="0" fillId="0" borderId="16" xfId="1" applyNumberFormat="1" applyFont="1" applyBorder="1"/>
    <xf numFmtId="2" fontId="0" fillId="0" borderId="17" xfId="0" applyNumberFormat="1" applyBorder="1"/>
    <xf numFmtId="0" fontId="0" fillId="4" borderId="14" xfId="0" applyFill="1" applyBorder="1" applyAlignment="1"/>
    <xf numFmtId="0" fontId="0" fillId="4" borderId="0" xfId="0" applyFill="1" applyBorder="1" applyAlignment="1"/>
    <xf numFmtId="0" fontId="0" fillId="4" borderId="6" xfId="0" applyFill="1" applyBorder="1" applyAlignment="1"/>
    <xf numFmtId="49" fontId="2" fillId="5" borderId="1" xfId="0" applyNumberFormat="1" applyFont="1" applyFill="1" applyBorder="1"/>
    <xf numFmtId="0" fontId="2" fillId="5" borderId="0" xfId="0" applyFont="1" applyFill="1" applyBorder="1" applyAlignment="1">
      <alignment horizontal="left"/>
    </xf>
    <xf numFmtId="164" fontId="2" fillId="5" borderId="1" xfId="1" applyNumberFormat="1" applyFont="1" applyFill="1" applyBorder="1"/>
    <xf numFmtId="164" fontId="2" fillId="5" borderId="0" xfId="1" applyNumberFormat="1" applyFont="1" applyFill="1" applyBorder="1"/>
    <xf numFmtId="164" fontId="2" fillId="5" borderId="2" xfId="1" applyNumberFormat="1" applyFont="1" applyFill="1" applyBorder="1"/>
    <xf numFmtId="2" fontId="2" fillId="5" borderId="11" xfId="0" applyNumberFormat="1" applyFont="1" applyFill="1" applyBorder="1"/>
    <xf numFmtId="49" fontId="2" fillId="5" borderId="25" xfId="0" applyNumberFormat="1" applyFont="1" applyFill="1" applyBorder="1"/>
    <xf numFmtId="0" fontId="2" fillId="5" borderId="24" xfId="0" applyFont="1" applyFill="1" applyBorder="1" applyAlignment="1">
      <alignment horizontal="left"/>
    </xf>
    <xf numFmtId="164" fontId="2" fillId="5" borderId="25" xfId="1" applyNumberFormat="1" applyFont="1" applyFill="1" applyBorder="1"/>
    <xf numFmtId="164" fontId="2" fillId="5" borderId="24" xfId="1" applyNumberFormat="1" applyFont="1" applyFill="1" applyBorder="1"/>
    <xf numFmtId="164" fontId="2" fillId="5" borderId="26" xfId="1" applyNumberFormat="1" applyFont="1" applyFill="1" applyBorder="1"/>
    <xf numFmtId="2" fontId="2" fillId="5" borderId="27" xfId="0" applyNumberFormat="1" applyFont="1" applyFill="1" applyBorder="1"/>
    <xf numFmtId="0" fontId="2" fillId="4" borderId="1" xfId="0" applyFont="1" applyFill="1" applyBorder="1" applyAlignment="1"/>
    <xf numFmtId="0" fontId="0" fillId="4" borderId="1" xfId="0" applyFill="1" applyBorder="1" applyAlignment="1"/>
    <xf numFmtId="0" fontId="0" fillId="4" borderId="3" xfId="0" applyFill="1" applyBorder="1" applyAlignment="1"/>
    <xf numFmtId="0" fontId="0" fillId="4" borderId="4" xfId="0" applyFill="1" applyBorder="1" applyAlignment="1"/>
    <xf numFmtId="0" fontId="2" fillId="4" borderId="28" xfId="0" applyFont="1" applyFill="1" applyBorder="1" applyAlignment="1"/>
    <xf numFmtId="0" fontId="0" fillId="0" borderId="29" xfId="0" applyBorder="1" applyAlignment="1"/>
    <xf numFmtId="49" fontId="2" fillId="5" borderId="20" xfId="0" applyNumberFormat="1" applyFont="1" applyFill="1" applyBorder="1"/>
    <xf numFmtId="0" fontId="2" fillId="5" borderId="6" xfId="0" applyFont="1" applyFill="1" applyBorder="1" applyAlignment="1">
      <alignment horizontal="left"/>
    </xf>
    <xf numFmtId="164" fontId="2" fillId="5" borderId="20" xfId="1" applyNumberFormat="1" applyFont="1" applyFill="1" applyBorder="1"/>
    <xf numFmtId="164" fontId="2" fillId="5" borderId="6" xfId="1" applyNumberFormat="1" applyFont="1" applyFill="1" applyBorder="1"/>
    <xf numFmtId="164" fontId="2" fillId="5" borderId="21" xfId="1" applyNumberFormat="1" applyFont="1" applyFill="1" applyBorder="1"/>
    <xf numFmtId="2" fontId="2" fillId="5" borderId="22" xfId="0" applyNumberFormat="1" applyFont="1" applyFill="1" applyBorder="1"/>
    <xf numFmtId="9" fontId="2" fillId="0" borderId="0" xfId="1" applyFont="1"/>
    <xf numFmtId="9" fontId="2" fillId="3" borderId="9" xfId="1" applyFont="1" applyFill="1" applyBorder="1"/>
    <xf numFmtId="9" fontId="2" fillId="5" borderId="21" xfId="1" applyFont="1" applyFill="1" applyBorder="1"/>
    <xf numFmtId="9" fontId="0" fillId="0" borderId="16" xfId="1" applyFont="1" applyBorder="1"/>
    <xf numFmtId="9" fontId="0" fillId="0" borderId="2" xfId="1" applyFont="1" applyBorder="1"/>
    <xf numFmtId="9" fontId="0" fillId="0" borderId="21" xfId="1" applyFont="1" applyBorder="1"/>
    <xf numFmtId="9" fontId="2" fillId="5" borderId="26" xfId="1" applyFont="1" applyFill="1" applyBorder="1"/>
    <xf numFmtId="9" fontId="0" fillId="0" borderId="5" xfId="1" applyFont="1" applyBorder="1"/>
    <xf numFmtId="9" fontId="2" fillId="5" borderId="2" xfId="1" applyFont="1" applyFill="1" applyBorder="1"/>
    <xf numFmtId="0" fontId="0" fillId="2" borderId="14" xfId="0" applyFill="1" applyBorder="1" applyAlignment="1">
      <alignment horizontal="left"/>
    </xf>
    <xf numFmtId="0" fontId="0" fillId="2" borderId="0" xfId="0" applyFill="1" applyBorder="1" applyAlignment="1">
      <alignment horizontal="left"/>
    </xf>
    <xf numFmtId="0" fontId="0" fillId="2" borderId="6" xfId="0" applyFill="1" applyBorder="1" applyAlignment="1">
      <alignment horizontal="left"/>
    </xf>
    <xf numFmtId="0" fontId="0" fillId="2" borderId="4" xfId="0" applyFill="1" applyBorder="1" applyAlignment="1">
      <alignment horizontal="left"/>
    </xf>
    <xf numFmtId="0" fontId="0" fillId="0" borderId="0" xfId="0" applyAlignment="1"/>
    <xf numFmtId="0" fontId="0" fillId="0" borderId="0" xfId="0" applyAlignment="1"/>
    <xf numFmtId="0" fontId="0" fillId="2" borderId="0" xfId="0" applyFill="1" applyAlignment="1">
      <alignment horizontal="left"/>
    </xf>
    <xf numFmtId="0" fontId="0" fillId="0" borderId="23" xfId="0" applyBorder="1" applyAlignment="1"/>
    <xf numFmtId="49" fontId="0" fillId="0" borderId="25" xfId="0" applyNumberFormat="1" applyBorder="1"/>
    <xf numFmtId="0" fontId="0" fillId="2" borderId="24" xfId="0" applyFill="1" applyBorder="1" applyAlignment="1">
      <alignment horizontal="left"/>
    </xf>
    <xf numFmtId="9" fontId="0" fillId="0" borderId="26" xfId="1" applyFont="1" applyBorder="1"/>
    <xf numFmtId="164" fontId="0" fillId="0" borderId="25" xfId="1" applyNumberFormat="1" applyFont="1" applyBorder="1"/>
    <xf numFmtId="164" fontId="0" fillId="0" borderId="24" xfId="1" applyNumberFormat="1" applyFont="1" applyBorder="1"/>
    <xf numFmtId="164" fontId="0" fillId="0" borderId="26" xfId="1" applyNumberFormat="1" applyFont="1" applyBorder="1"/>
    <xf numFmtId="2" fontId="0" fillId="0" borderId="27" xfId="0" applyNumberFormat="1" applyBorder="1"/>
    <xf numFmtId="2" fontId="2" fillId="0" borderId="0" xfId="0" applyNumberFormat="1" applyFont="1" applyAlignment="1">
      <alignment horizontal="left"/>
    </xf>
    <xf numFmtId="2" fontId="2" fillId="3" borderId="8" xfId="0" applyNumberFormat="1" applyFont="1" applyFill="1" applyBorder="1" applyAlignment="1">
      <alignment horizontal="left"/>
    </xf>
    <xf numFmtId="2" fontId="2" fillId="5" borderId="24" xfId="0" applyNumberFormat="1" applyFont="1" applyFill="1" applyBorder="1" applyAlignment="1">
      <alignment horizontal="left"/>
    </xf>
    <xf numFmtId="2" fontId="0" fillId="2" borderId="24" xfId="0" applyNumberFormat="1" applyFill="1" applyBorder="1" applyAlignment="1">
      <alignment horizontal="left"/>
    </xf>
    <xf numFmtId="2" fontId="2" fillId="5" borderId="6" xfId="0" applyNumberFormat="1" applyFont="1" applyFill="1" applyBorder="1" applyAlignment="1">
      <alignment horizontal="left"/>
    </xf>
    <xf numFmtId="2" fontId="2" fillId="5" borderId="0" xfId="0" applyNumberFormat="1" applyFont="1" applyFill="1" applyBorder="1" applyAlignment="1">
      <alignment horizontal="left"/>
    </xf>
    <xf numFmtId="2" fontId="0" fillId="0" borderId="0" xfId="0" applyNumberFormat="1" applyFill="1" applyAlignment="1">
      <alignment horizontal="left"/>
    </xf>
    <xf numFmtId="2" fontId="0" fillId="0" borderId="0" xfId="0" applyNumberFormat="1" applyAlignment="1">
      <alignment horizontal="left"/>
    </xf>
    <xf numFmtId="0" fontId="0" fillId="0" borderId="29" xfId="0" applyBorder="1" applyAlignment="1">
      <alignment vertical="center"/>
    </xf>
    <xf numFmtId="0" fontId="0" fillId="0" borderId="18" xfId="0" applyBorder="1" applyAlignment="1">
      <alignment vertical="center"/>
    </xf>
    <xf numFmtId="0" fontId="0" fillId="0" borderId="19" xfId="0" applyBorder="1" applyAlignment="1">
      <alignment vertical="center"/>
    </xf>
    <xf numFmtId="0" fontId="0" fillId="0" borderId="23" xfId="0" applyBorder="1" applyAlignment="1">
      <alignment vertical="center"/>
    </xf>
    <xf numFmtId="49" fontId="0" fillId="0" borderId="30" xfId="0" applyNumberFormat="1" applyBorder="1"/>
    <xf numFmtId="49" fontId="0" fillId="0" borderId="25" xfId="0" applyNumberFormat="1" applyBorder="1" applyAlignment="1">
      <alignment vertical="center"/>
    </xf>
    <xf numFmtId="49" fontId="0" fillId="0" borderId="15" xfId="0" applyNumberFormat="1" applyBorder="1" applyAlignment="1">
      <alignment vertical="center"/>
    </xf>
    <xf numFmtId="49" fontId="0" fillId="0" borderId="30" xfId="0" applyNumberFormat="1" applyBorder="1" applyAlignment="1">
      <alignment vertical="center"/>
    </xf>
    <xf numFmtId="0" fontId="0" fillId="0" borderId="24" xfId="0" applyFont="1" applyBorder="1" applyAlignment="1">
      <alignment horizontal="left" vertical="center"/>
    </xf>
    <xf numFmtId="0" fontId="0" fillId="0" borderId="31" xfId="0" applyFont="1" applyBorder="1" applyAlignment="1">
      <alignment horizontal="left" vertical="center"/>
    </xf>
    <xf numFmtId="0" fontId="0" fillId="0" borderId="24" xfId="0" applyFont="1" applyBorder="1" applyAlignment="1">
      <alignment horizontal="left"/>
    </xf>
    <xf numFmtId="0" fontId="0" fillId="0" borderId="6" xfId="0" applyFont="1" applyBorder="1" applyAlignment="1">
      <alignment horizontal="left"/>
    </xf>
    <xf numFmtId="0" fontId="0" fillId="0" borderId="4" xfId="0" applyFont="1" applyBorder="1" applyAlignment="1">
      <alignment horizontal="left"/>
    </xf>
    <xf numFmtId="0" fontId="0" fillId="0" borderId="0" xfId="0" applyFont="1" applyBorder="1" applyAlignment="1">
      <alignment horizontal="left"/>
    </xf>
    <xf numFmtId="0" fontId="0" fillId="0" borderId="31" xfId="0" applyFont="1" applyBorder="1" applyAlignment="1">
      <alignment horizontal="left"/>
    </xf>
    <xf numFmtId="9" fontId="0" fillId="0" borderId="0" xfId="0" applyNumberFormat="1"/>
    <xf numFmtId="0" fontId="2" fillId="3" borderId="7" xfId="0" applyFont="1" applyFill="1" applyBorder="1" applyAlignment="1"/>
    <xf numFmtId="0" fontId="2" fillId="3" borderId="8" xfId="0" applyFont="1" applyFill="1" applyBorder="1" applyAlignment="1"/>
    <xf numFmtId="0" fontId="2" fillId="0" borderId="6" xfId="0" applyFont="1" applyBorder="1" applyAlignment="1"/>
    <xf numFmtId="164" fontId="2" fillId="0" borderId="0" xfId="1" applyNumberFormat="1" applyFont="1" applyBorder="1" applyAlignment="1">
      <alignment horizontal="center"/>
    </xf>
    <xf numFmtId="0" fontId="2" fillId="3" borderId="32" xfId="0" applyFont="1" applyFill="1" applyBorder="1" applyAlignment="1"/>
    <xf numFmtId="0" fontId="2" fillId="3" borderId="33" xfId="0" applyFont="1" applyFill="1" applyBorder="1" applyAlignment="1"/>
    <xf numFmtId="0" fontId="2" fillId="5" borderId="23" xfId="0" applyFont="1" applyFill="1" applyBorder="1" applyAlignment="1"/>
    <xf numFmtId="0" fontId="2" fillId="5" borderId="24" xfId="0" applyFont="1" applyFill="1" applyBorder="1" applyAlignment="1"/>
    <xf numFmtId="0" fontId="2" fillId="0" borderId="0" xfId="0" applyFont="1" applyAlignment="1"/>
    <xf numFmtId="0" fontId="2" fillId="5" borderId="19" xfId="0" applyFont="1" applyFill="1" applyBorder="1" applyAlignment="1"/>
    <xf numFmtId="0" fontId="2" fillId="5" borderId="6" xfId="0" applyFont="1" applyFill="1" applyBorder="1" applyAlignment="1"/>
    <xf numFmtId="0" fontId="2" fillId="5" borderId="0" xfId="0" applyFont="1" applyFill="1" applyBorder="1" applyAlignment="1"/>
    <xf numFmtId="0" fontId="0" fillId="0" borderId="0" xfId="0" applyAlignment="1"/>
    <xf numFmtId="0" fontId="2" fillId="0" borderId="4" xfId="0" applyFont="1" applyBorder="1" applyAlignment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A4C5CF-5DDE-F841-814E-C7559AD8CCB8}">
  <dimension ref="A1:L48"/>
  <sheetViews>
    <sheetView showGridLines="0" workbookViewId="0">
      <selection activeCell="K2" sqref="K2"/>
    </sheetView>
  </sheetViews>
  <sheetFormatPr defaultColWidth="11" defaultRowHeight="15.75" x14ac:dyDescent="0.25"/>
  <cols>
    <col min="1" max="2" width="2.875" style="82" customWidth="1"/>
    <col min="3" max="3" width="50.875" style="82" bestFit="1" customWidth="1"/>
    <col min="4" max="4" width="7.625" style="1" bestFit="1" customWidth="1"/>
    <col min="5" max="5" width="12" bestFit="1" customWidth="1"/>
    <col min="6" max="6" width="9.125" style="100" bestFit="1" customWidth="1"/>
    <col min="7" max="7" width="7.625" style="3" bestFit="1" customWidth="1"/>
    <col min="8" max="8" width="7.125" style="4" customWidth="1"/>
    <col min="9" max="10" width="7.125" style="4" bestFit="1" customWidth="1"/>
    <col min="11" max="11" width="7.625" style="5" bestFit="1" customWidth="1"/>
  </cols>
  <sheetData>
    <row r="1" spans="1:12" s="8" customFormat="1" ht="16.5" thickBot="1" x14ac:dyDescent="0.3">
      <c r="A1" s="119" t="s">
        <v>48</v>
      </c>
      <c r="B1" s="119"/>
      <c r="C1" s="119"/>
      <c r="D1" s="9" t="s">
        <v>22</v>
      </c>
      <c r="E1" s="8" t="s">
        <v>21</v>
      </c>
      <c r="F1" s="93" t="s">
        <v>47</v>
      </c>
      <c r="G1" s="69" t="s">
        <v>32</v>
      </c>
      <c r="H1" s="120" t="s">
        <v>33</v>
      </c>
      <c r="I1" s="120"/>
      <c r="J1" s="120"/>
      <c r="K1" s="11" t="s">
        <v>61</v>
      </c>
    </row>
    <row r="2" spans="1:12" s="8" customFormat="1" ht="16.5" thickBot="1" x14ac:dyDescent="0.3">
      <c r="A2" s="121" t="s">
        <v>18</v>
      </c>
      <c r="B2" s="122"/>
      <c r="C2" s="122"/>
      <c r="D2" s="21"/>
      <c r="E2" s="22"/>
      <c r="F2" s="94"/>
      <c r="G2" s="70"/>
      <c r="H2" s="24">
        <v>0.3</v>
      </c>
      <c r="I2" s="25"/>
      <c r="J2" s="26"/>
      <c r="K2" s="27"/>
    </row>
    <row r="3" spans="1:12" s="8" customFormat="1" ht="16.5" thickTop="1" x14ac:dyDescent="0.25">
      <c r="A3" s="57"/>
      <c r="B3" s="123" t="s">
        <v>2</v>
      </c>
      <c r="C3" s="124"/>
      <c r="D3" s="51"/>
      <c r="E3" s="52"/>
      <c r="F3" s="95"/>
      <c r="G3" s="75"/>
      <c r="H3" s="53"/>
      <c r="I3" s="54">
        <f>0.6*$H$2</f>
        <v>0.18</v>
      </c>
      <c r="J3" s="55"/>
      <c r="K3" s="56"/>
    </row>
    <row r="4" spans="1:12" x14ac:dyDescent="0.25">
      <c r="A4" s="58"/>
      <c r="B4" s="43"/>
      <c r="C4" s="104" t="s">
        <v>3</v>
      </c>
      <c r="D4" s="106" t="s">
        <v>23</v>
      </c>
      <c r="E4" s="109">
        <v>10</v>
      </c>
      <c r="F4" s="96">
        <f>IF(ISNUMBER(E4),ROUND(E4*G4,2),IF(G4&gt;=50%,"Yes","No"))</f>
        <v>9.25</v>
      </c>
      <c r="G4" s="88">
        <f>AVERAGE('Judge 1'!G4,'Judge 2'!G4,'Judge 3'!G4,'Judge 4'!G4)</f>
        <v>0.92500000000000004</v>
      </c>
      <c r="H4" s="89"/>
      <c r="I4" s="90"/>
      <c r="J4" s="91">
        <f>$I$3/5</f>
        <v>3.5999999999999997E-2</v>
      </c>
      <c r="K4" s="92">
        <f>G4*J4*100</f>
        <v>3.3299999999999996</v>
      </c>
      <c r="L4" s="116"/>
    </row>
    <row r="5" spans="1:12" x14ac:dyDescent="0.25">
      <c r="A5" s="58"/>
      <c r="B5" s="43"/>
      <c r="C5" s="104" t="s">
        <v>4</v>
      </c>
      <c r="D5" s="106" t="s">
        <v>7</v>
      </c>
      <c r="E5" s="109" t="s">
        <v>19</v>
      </c>
      <c r="F5" s="96" t="str">
        <f t="shared" ref="F5:F8" si="0">IF(ISNUMBER(E5),ROUND(E5*G5,2),IF(G5&gt;=50%,"Yes","No"))</f>
        <v>Yes</v>
      </c>
      <c r="G5" s="88">
        <f>AVERAGE('Judge 1'!G5,'Judge 2'!G5,'Judge 3'!G5,'Judge 4'!G5)</f>
        <v>1</v>
      </c>
      <c r="H5" s="89"/>
      <c r="I5" s="90"/>
      <c r="J5" s="91">
        <f t="shared" ref="J5:J8" si="1">$I$3/5</f>
        <v>3.5999999999999997E-2</v>
      </c>
      <c r="K5" s="92">
        <f>G5*J5*100</f>
        <v>3.5999999999999996</v>
      </c>
    </row>
    <row r="6" spans="1:12" x14ac:dyDescent="0.25">
      <c r="A6" s="58"/>
      <c r="B6" s="43"/>
      <c r="C6" s="104" t="s">
        <v>49</v>
      </c>
      <c r="D6" s="106" t="s">
        <v>7</v>
      </c>
      <c r="E6" s="109" t="s">
        <v>19</v>
      </c>
      <c r="F6" s="96" t="str">
        <f t="shared" si="0"/>
        <v>Yes</v>
      </c>
      <c r="G6" s="88">
        <f>AVERAGE('Judge 1'!G6,'Judge 2'!G6,'Judge 3'!G6,'Judge 4'!G6)</f>
        <v>1</v>
      </c>
      <c r="H6" s="89"/>
      <c r="I6" s="90"/>
      <c r="J6" s="91">
        <f t="shared" si="1"/>
        <v>3.5999999999999997E-2</v>
      </c>
      <c r="K6" s="92">
        <f t="shared" ref="K6:K7" si="2">G6*J6*100</f>
        <v>3.5999999999999996</v>
      </c>
    </row>
    <row r="7" spans="1:12" x14ac:dyDescent="0.25">
      <c r="A7" s="58"/>
      <c r="B7" s="43"/>
      <c r="C7" s="104" t="s">
        <v>42</v>
      </c>
      <c r="D7" s="106" t="s">
        <v>7</v>
      </c>
      <c r="E7" s="109" t="s">
        <v>19</v>
      </c>
      <c r="F7" s="96" t="str">
        <f t="shared" si="0"/>
        <v>Yes</v>
      </c>
      <c r="G7" s="88">
        <f>AVERAGE('Judge 1'!G7,'Judge 2'!G7,'Judge 3'!G7,'Judge 4'!G7)</f>
        <v>1</v>
      </c>
      <c r="H7" s="89"/>
      <c r="I7" s="90"/>
      <c r="J7" s="91">
        <f t="shared" si="1"/>
        <v>3.5999999999999997E-2</v>
      </c>
      <c r="K7" s="92">
        <f t="shared" si="2"/>
        <v>3.5999999999999996</v>
      </c>
    </row>
    <row r="8" spans="1:12" x14ac:dyDescent="0.25">
      <c r="A8" s="58"/>
      <c r="B8" s="43"/>
      <c r="C8" s="104" t="s">
        <v>26</v>
      </c>
      <c r="D8" s="106" t="s">
        <v>23</v>
      </c>
      <c r="E8" s="109">
        <v>10</v>
      </c>
      <c r="F8" s="96">
        <f t="shared" si="0"/>
        <v>8.25</v>
      </c>
      <c r="G8" s="88">
        <f>AVERAGE('Judge 1'!G8,'Judge 2'!G8,'Judge 3'!G8,'Judge 4'!G8)</f>
        <v>0.82499999999999996</v>
      </c>
      <c r="H8" s="89"/>
      <c r="I8" s="90"/>
      <c r="J8" s="91">
        <f t="shared" si="1"/>
        <v>3.5999999999999997E-2</v>
      </c>
      <c r="K8" s="92">
        <f>G8*J8*100</f>
        <v>2.9699999999999998</v>
      </c>
    </row>
    <row r="9" spans="1:12" s="8" customFormat="1" x14ac:dyDescent="0.25">
      <c r="A9" s="57"/>
      <c r="B9" s="123" t="s">
        <v>1</v>
      </c>
      <c r="C9" s="124"/>
      <c r="D9" s="51"/>
      <c r="E9" s="52"/>
      <c r="F9" s="95"/>
      <c r="G9" s="75"/>
      <c r="H9" s="53"/>
      <c r="I9" s="54">
        <f>0.4*$H$2</f>
        <v>0.12</v>
      </c>
      <c r="J9" s="55"/>
      <c r="K9" s="56"/>
    </row>
    <row r="10" spans="1:12" x14ac:dyDescent="0.25">
      <c r="A10" s="58"/>
      <c r="B10" s="43"/>
      <c r="C10" s="104" t="s">
        <v>27</v>
      </c>
      <c r="D10" s="106" t="s">
        <v>23</v>
      </c>
      <c r="E10" s="109">
        <v>10</v>
      </c>
      <c r="F10" s="96">
        <f>IF(ISNUMBER(E10),ROUND(E10*G10,2),IF(G10&gt;=50%,"Yes","No"))</f>
        <v>7.75</v>
      </c>
      <c r="G10" s="88">
        <f>AVERAGE('Judge 1'!G10,'Judge 2'!G10,'Judge 3'!G10,'Judge 4'!G10)</f>
        <v>0.77500000000000002</v>
      </c>
      <c r="H10" s="89"/>
      <c r="I10" s="90"/>
      <c r="J10" s="91">
        <f>$I$9/3</f>
        <v>0.04</v>
      </c>
      <c r="K10" s="92">
        <f>G10*J10*100</f>
        <v>3.1000000000000005</v>
      </c>
    </row>
    <row r="11" spans="1:12" x14ac:dyDescent="0.25">
      <c r="A11" s="58"/>
      <c r="B11" s="43"/>
      <c r="C11" s="104" t="s">
        <v>50</v>
      </c>
      <c r="D11" s="107" t="s">
        <v>23</v>
      </c>
      <c r="E11" s="109">
        <v>10</v>
      </c>
      <c r="F11" s="96">
        <f t="shared" ref="F11:F12" si="3">IF(ISNUMBER(E11),ROUND(E11*G11,2),IF(G11&gt;=50%,"Yes","No"))</f>
        <v>8.5</v>
      </c>
      <c r="G11" s="88">
        <f>AVERAGE('Judge 1'!G11,'Judge 2'!G11,'Judge 3'!G11,'Judge 4'!G11)</f>
        <v>0.85000000000000009</v>
      </c>
      <c r="H11" s="89"/>
      <c r="I11" s="90"/>
      <c r="J11" s="91">
        <f t="shared" ref="J11:J12" si="4">$I$9/3</f>
        <v>0.04</v>
      </c>
      <c r="K11" s="92">
        <f>G11*J11*100</f>
        <v>3.4000000000000004</v>
      </c>
    </row>
    <row r="12" spans="1:12" ht="16.5" thickBot="1" x14ac:dyDescent="0.3">
      <c r="A12" s="59"/>
      <c r="B12" s="60"/>
      <c r="C12" s="101" t="s">
        <v>28</v>
      </c>
      <c r="D12" s="108" t="s">
        <v>23</v>
      </c>
      <c r="E12" s="110">
        <v>10</v>
      </c>
      <c r="F12" s="96">
        <f t="shared" si="3"/>
        <v>7.75</v>
      </c>
      <c r="G12" s="88">
        <f>AVERAGE('Judge 1'!G12,'Judge 2'!G12,'Judge 3'!G12,'Judge 4'!G12)</f>
        <v>0.77499999999999991</v>
      </c>
      <c r="H12" s="15"/>
      <c r="I12" s="7"/>
      <c r="J12" s="16">
        <f t="shared" si="4"/>
        <v>0.04</v>
      </c>
      <c r="K12" s="18">
        <f t="shared" ref="K12" si="5">G12*J12*100</f>
        <v>3.0999999999999996</v>
      </c>
    </row>
    <row r="13" spans="1:12" s="8" customFormat="1" ht="16.5" thickBot="1" x14ac:dyDescent="0.3">
      <c r="A13" s="117" t="s">
        <v>5</v>
      </c>
      <c r="B13" s="118"/>
      <c r="C13" s="118"/>
      <c r="D13" s="21"/>
      <c r="E13" s="23"/>
      <c r="F13" s="94"/>
      <c r="G13" s="70"/>
      <c r="H13" s="24">
        <v>0.38</v>
      </c>
      <c r="I13" s="25"/>
      <c r="J13" s="26"/>
      <c r="K13" s="27"/>
    </row>
    <row r="14" spans="1:12" s="8" customFormat="1" ht="16.5" thickTop="1" x14ac:dyDescent="0.25">
      <c r="A14" s="57"/>
      <c r="B14" s="126" t="s">
        <v>16</v>
      </c>
      <c r="C14" s="127"/>
      <c r="D14" s="63"/>
      <c r="E14" s="64"/>
      <c r="F14" s="97"/>
      <c r="G14" s="71"/>
      <c r="H14" s="65"/>
      <c r="I14" s="66">
        <f>0.2*$H$13</f>
        <v>7.6000000000000012E-2</v>
      </c>
      <c r="J14" s="67"/>
      <c r="K14" s="68"/>
    </row>
    <row r="15" spans="1:12" x14ac:dyDescent="0.25">
      <c r="A15" s="58"/>
      <c r="B15" s="43"/>
      <c r="C15" s="85" t="s">
        <v>15</v>
      </c>
      <c r="D15" s="86" t="s">
        <v>23</v>
      </c>
      <c r="E15" s="111">
        <v>10</v>
      </c>
      <c r="F15" s="96">
        <f>IF(ISNUMBER(E15),ROUND(E15*G15,2),IF(G15&gt;=50%,"Yes","No"))</f>
        <v>8.25</v>
      </c>
      <c r="G15" s="88">
        <f>AVERAGE('Judge 1'!G15,'Judge 2'!G15,'Judge 3'!G15,'Judge 4'!G15)</f>
        <v>0.82499999999999996</v>
      </c>
      <c r="H15" s="89"/>
      <c r="I15" s="90"/>
      <c r="J15" s="91">
        <f>$I$14/2</f>
        <v>3.8000000000000006E-2</v>
      </c>
      <c r="K15" s="92">
        <f>G15*J15*100</f>
        <v>3.1350000000000002</v>
      </c>
    </row>
    <row r="16" spans="1:12" x14ac:dyDescent="0.25">
      <c r="A16" s="58"/>
      <c r="B16" s="43"/>
      <c r="C16" s="29" t="s">
        <v>29</v>
      </c>
      <c r="D16" s="30" t="s">
        <v>23</v>
      </c>
      <c r="E16" s="112">
        <v>10</v>
      </c>
      <c r="F16" s="96">
        <f t="shared" ref="F16" si="6">IF(ISNUMBER(E16),ROUND(E16*G16,2),IF(G16&gt;=50%,"Yes","No"))</f>
        <v>8</v>
      </c>
      <c r="G16" s="88">
        <f>AVERAGE('Judge 1'!G16,'Judge 2'!G16,'Judge 3'!G16,'Judge 4'!G16)</f>
        <v>0.8</v>
      </c>
      <c r="H16" s="31"/>
      <c r="I16" s="32"/>
      <c r="J16" s="33">
        <f>$I$14/2</f>
        <v>3.8000000000000006E-2</v>
      </c>
      <c r="K16" s="34">
        <f>G16*J16*100</f>
        <v>3.0400000000000005</v>
      </c>
    </row>
    <row r="17" spans="1:11" s="8" customFormat="1" x14ac:dyDescent="0.25">
      <c r="A17" s="57"/>
      <c r="B17" s="123" t="s">
        <v>13</v>
      </c>
      <c r="C17" s="124"/>
      <c r="D17" s="51"/>
      <c r="E17" s="52"/>
      <c r="F17" s="95"/>
      <c r="G17" s="75"/>
      <c r="H17" s="53"/>
      <c r="I17" s="54">
        <f>0.2*$H$13</f>
        <v>7.6000000000000012E-2</v>
      </c>
      <c r="J17" s="55"/>
      <c r="K17" s="56"/>
    </row>
    <row r="18" spans="1:11" x14ac:dyDescent="0.25">
      <c r="A18" s="58"/>
      <c r="B18" s="43"/>
      <c r="C18" s="104" t="s">
        <v>6</v>
      </c>
      <c r="D18" s="106" t="s">
        <v>24</v>
      </c>
      <c r="E18" s="109">
        <v>4</v>
      </c>
      <c r="F18" s="96">
        <f>IF(ISNUMBER(E18),ROUND(E18*G18,2),IF(G18&gt;=50%,"Yes","No"))</f>
        <v>2.5</v>
      </c>
      <c r="G18" s="88">
        <f>AVERAGE('Judge 1'!G18,'Judge 2'!G18,'Judge 3'!G18,'Judge 4'!G18)</f>
        <v>0.625</v>
      </c>
      <c r="H18" s="89"/>
      <c r="I18" s="90"/>
      <c r="J18" s="91">
        <f>$I$17/2</f>
        <v>3.8000000000000006E-2</v>
      </c>
      <c r="K18" s="92">
        <f>G18*J18*100</f>
        <v>2.3750000000000004</v>
      </c>
    </row>
    <row r="19" spans="1:11" x14ac:dyDescent="0.25">
      <c r="A19" s="58"/>
      <c r="B19" s="43"/>
      <c r="C19" s="102" t="s">
        <v>51</v>
      </c>
      <c r="D19" s="106" t="s">
        <v>23</v>
      </c>
      <c r="E19" s="109">
        <v>10</v>
      </c>
      <c r="F19" s="96">
        <f t="shared" ref="F19" si="7">IF(ISNUMBER(E19),ROUND(E19*G19,2),IF(G19&gt;=50%,"Yes","No"))</f>
        <v>8</v>
      </c>
      <c r="G19" s="88">
        <f>AVERAGE('Judge 1'!G19,'Judge 2'!G19,'Judge 3'!G19,'Judge 4'!G19)</f>
        <v>0.8</v>
      </c>
      <c r="H19" s="13"/>
      <c r="I19" s="6"/>
      <c r="J19" s="14">
        <f>$I$17/2</f>
        <v>3.8000000000000006E-2</v>
      </c>
      <c r="K19" s="17">
        <f>G19*J19*100</f>
        <v>3.0400000000000005</v>
      </c>
    </row>
    <row r="20" spans="1:11" s="8" customFormat="1" x14ac:dyDescent="0.25">
      <c r="A20" s="57"/>
      <c r="B20" s="123" t="s">
        <v>17</v>
      </c>
      <c r="C20" s="124"/>
      <c r="D20" s="51"/>
      <c r="E20" s="52"/>
      <c r="F20" s="95"/>
      <c r="G20" s="75"/>
      <c r="H20" s="53"/>
      <c r="I20" s="54">
        <f>0.3*$H$13</f>
        <v>0.11399999999999999</v>
      </c>
      <c r="J20" s="55"/>
      <c r="K20" s="56"/>
    </row>
    <row r="21" spans="1:11" x14ac:dyDescent="0.25">
      <c r="A21" s="58"/>
      <c r="B21" s="43"/>
      <c r="C21" s="104" t="s">
        <v>44</v>
      </c>
      <c r="D21" s="106" t="s">
        <v>7</v>
      </c>
      <c r="E21" s="109" t="s">
        <v>19</v>
      </c>
      <c r="F21" s="96" t="str">
        <f t="shared" ref="F21:F23" si="8">IF(ISNUMBER(E21),ROUND(E21*G21,2),IF(G21&gt;=50%,"Yes","No"))</f>
        <v>Yes</v>
      </c>
      <c r="G21" s="88">
        <f>AVERAGE('Judge 1'!G21,'Judge 2'!G21,'Judge 3'!G21,'Judge 4'!G21)</f>
        <v>1</v>
      </c>
      <c r="H21" s="89"/>
      <c r="I21" s="90"/>
      <c r="J21" s="91">
        <f>$I$20/3</f>
        <v>3.7999999999999999E-2</v>
      </c>
      <c r="K21" s="92">
        <f t="shared" ref="K21:K23" si="9">G21*J21*100</f>
        <v>3.8</v>
      </c>
    </row>
    <row r="22" spans="1:11" x14ac:dyDescent="0.25">
      <c r="A22" s="58"/>
      <c r="B22" s="43"/>
      <c r="C22" s="104" t="s">
        <v>52</v>
      </c>
      <c r="D22" s="106" t="s">
        <v>7</v>
      </c>
      <c r="E22" s="109" t="s">
        <v>19</v>
      </c>
      <c r="F22" s="96" t="str">
        <f t="shared" si="8"/>
        <v>Yes</v>
      </c>
      <c r="G22" s="88">
        <f>AVERAGE('Judge 1'!G22,'Judge 2'!G22,'Judge 3'!G22,'Judge 4'!G22)</f>
        <v>1</v>
      </c>
      <c r="H22" s="89"/>
      <c r="I22" s="90"/>
      <c r="J22" s="91">
        <f>$I$20/3</f>
        <v>3.7999999999999999E-2</v>
      </c>
      <c r="K22" s="92">
        <f t="shared" si="9"/>
        <v>3.8</v>
      </c>
    </row>
    <row r="23" spans="1:11" x14ac:dyDescent="0.25">
      <c r="A23" s="58"/>
      <c r="B23" s="43"/>
      <c r="C23" s="103" t="s">
        <v>53</v>
      </c>
      <c r="D23" s="106" t="s">
        <v>23</v>
      </c>
      <c r="E23" s="109">
        <v>10</v>
      </c>
      <c r="F23" s="96">
        <f t="shared" si="8"/>
        <v>8.25</v>
      </c>
      <c r="G23" s="88">
        <f>AVERAGE('Judge 1'!G23,'Judge 2'!G23,'Judge 3'!G23,'Judge 4'!G23)</f>
        <v>0.82499999999999996</v>
      </c>
      <c r="H23" s="31"/>
      <c r="I23" s="32"/>
      <c r="J23" s="33">
        <f>$I$20/3</f>
        <v>3.7999999999999999E-2</v>
      </c>
      <c r="K23" s="34">
        <f t="shared" si="9"/>
        <v>3.1349999999999998</v>
      </c>
    </row>
    <row r="24" spans="1:11" s="8" customFormat="1" x14ac:dyDescent="0.25">
      <c r="A24" s="57"/>
      <c r="B24" s="123" t="s">
        <v>0</v>
      </c>
      <c r="C24" s="124"/>
      <c r="D24" s="51"/>
      <c r="E24" s="52"/>
      <c r="F24" s="95"/>
      <c r="G24" s="75"/>
      <c r="H24" s="53"/>
      <c r="I24" s="54">
        <f>0.3*$H$13</f>
        <v>0.11399999999999999</v>
      </c>
      <c r="J24" s="55"/>
      <c r="K24" s="56"/>
    </row>
    <row r="25" spans="1:11" x14ac:dyDescent="0.25">
      <c r="A25" s="58"/>
      <c r="B25" s="43"/>
      <c r="C25" s="85" t="s">
        <v>45</v>
      </c>
      <c r="D25" s="86" t="s">
        <v>24</v>
      </c>
      <c r="E25" s="111">
        <v>4</v>
      </c>
      <c r="F25" s="96">
        <f>IF(ISNUMBER(E25),ROUND(E25*G25,2),IF(G25&gt;=50%,"Yes","No"))</f>
        <v>14</v>
      </c>
      <c r="G25" s="88">
        <f>AVERAGE('Judge 1'!G25,'Judge 2'!G25,'Judge 3'!G25,'Judge 4'!G25)</f>
        <v>3.5</v>
      </c>
      <c r="H25" s="89"/>
      <c r="I25" s="90"/>
      <c r="J25" s="91">
        <f>$I$24/3</f>
        <v>3.7999999999999999E-2</v>
      </c>
      <c r="K25" s="92">
        <f>G25*J25*100</f>
        <v>13.3</v>
      </c>
    </row>
    <row r="26" spans="1:11" x14ac:dyDescent="0.25">
      <c r="A26" s="58"/>
      <c r="B26" s="43"/>
      <c r="C26" s="85" t="s">
        <v>54</v>
      </c>
      <c r="D26" s="86" t="s">
        <v>7</v>
      </c>
      <c r="E26" s="111" t="s">
        <v>19</v>
      </c>
      <c r="F26" s="96" t="str">
        <f t="shared" ref="F26:F27" si="10">IF(ISNUMBER(E26),ROUND(E26*G26,2),IF(G26&gt;=50%,"Yes","No"))</f>
        <v>Yes</v>
      </c>
      <c r="G26" s="88">
        <f>AVERAGE('Judge 1'!G26,'Judge 2'!G26,'Judge 3'!G26,'Judge 4'!G26)</f>
        <v>1</v>
      </c>
      <c r="H26" s="89"/>
      <c r="I26" s="90"/>
      <c r="J26" s="91">
        <f>$I$24/3</f>
        <v>3.7999999999999999E-2</v>
      </c>
      <c r="K26" s="92">
        <f>G26*J26*100</f>
        <v>3.8</v>
      </c>
    </row>
    <row r="27" spans="1:11" ht="16.5" thickBot="1" x14ac:dyDescent="0.3">
      <c r="A27" s="59"/>
      <c r="B27" s="60"/>
      <c r="C27" s="62" t="s">
        <v>43</v>
      </c>
      <c r="D27" s="20" t="s">
        <v>23</v>
      </c>
      <c r="E27" s="113">
        <v>10</v>
      </c>
      <c r="F27" s="96">
        <f t="shared" si="10"/>
        <v>8.75</v>
      </c>
      <c r="G27" s="88">
        <f>AVERAGE('Judge 1'!G27,'Judge 2'!G27,'Judge 3'!G27,'Judge 4'!G27)</f>
        <v>0.875</v>
      </c>
      <c r="H27" s="15"/>
      <c r="I27" s="7"/>
      <c r="J27" s="16">
        <f>$I$24/3</f>
        <v>3.7999999999999999E-2</v>
      </c>
      <c r="K27" s="18">
        <f>G27*J27*100</f>
        <v>3.3250000000000002</v>
      </c>
    </row>
    <row r="28" spans="1:11" s="8" customFormat="1" ht="16.5" thickBot="1" x14ac:dyDescent="0.3">
      <c r="A28" s="117" t="s">
        <v>8</v>
      </c>
      <c r="B28" s="118"/>
      <c r="C28" s="118"/>
      <c r="D28" s="21"/>
      <c r="E28" s="23"/>
      <c r="F28" s="94"/>
      <c r="G28" s="70"/>
      <c r="H28" s="24">
        <v>0.14000000000000001</v>
      </c>
      <c r="I28" s="25"/>
      <c r="J28" s="26"/>
      <c r="K28" s="27"/>
    </row>
    <row r="29" spans="1:11" s="8" customFormat="1" ht="16.5" thickTop="1" x14ac:dyDescent="0.25">
      <c r="A29" s="57"/>
      <c r="B29" s="126" t="s">
        <v>14</v>
      </c>
      <c r="C29" s="127"/>
      <c r="D29" s="63"/>
      <c r="E29" s="64"/>
      <c r="F29" s="97"/>
      <c r="G29" s="71"/>
      <c r="H29" s="65"/>
      <c r="I29" s="66">
        <f>0.5*$H$28</f>
        <v>7.0000000000000007E-2</v>
      </c>
      <c r="J29" s="67"/>
      <c r="K29" s="68"/>
    </row>
    <row r="30" spans="1:11" x14ac:dyDescent="0.25">
      <c r="A30" s="58"/>
      <c r="B30" s="43"/>
      <c r="C30" s="85" t="s">
        <v>15</v>
      </c>
      <c r="D30" s="86" t="s">
        <v>23</v>
      </c>
      <c r="E30" s="111">
        <v>10</v>
      </c>
      <c r="F30" s="96">
        <f t="shared" ref="F30:F31" si="11">IF(ISNUMBER(E30),ROUND(E30*G30,2),IF(G30&gt;=50%,"Yes","No"))</f>
        <v>8</v>
      </c>
      <c r="G30" s="88">
        <f>AVERAGE('Judge 1'!G30,'Judge 2'!G30,'Judge 3'!G30,'Judge 4'!G30)</f>
        <v>0.8</v>
      </c>
      <c r="H30" s="89"/>
      <c r="I30" s="90"/>
      <c r="J30" s="91">
        <f>$I$29/2</f>
        <v>3.5000000000000003E-2</v>
      </c>
      <c r="K30" s="92">
        <f>G30*J30*100</f>
        <v>2.8000000000000003</v>
      </c>
    </row>
    <row r="31" spans="1:11" x14ac:dyDescent="0.25">
      <c r="A31" s="58"/>
      <c r="B31" s="43"/>
      <c r="C31" s="29" t="s">
        <v>30</v>
      </c>
      <c r="D31" s="30" t="s">
        <v>23</v>
      </c>
      <c r="E31" s="112">
        <v>10</v>
      </c>
      <c r="F31" s="96">
        <f t="shared" si="11"/>
        <v>8.25</v>
      </c>
      <c r="G31" s="88">
        <f>AVERAGE('Judge 1'!G31,'Judge 2'!G31,'Judge 3'!G31,'Judge 4'!G31)</f>
        <v>0.82499999999999996</v>
      </c>
      <c r="H31" s="31"/>
      <c r="I31" s="32"/>
      <c r="J31" s="33">
        <f>$I$29/2</f>
        <v>3.5000000000000003E-2</v>
      </c>
      <c r="K31" s="34">
        <f>G31*J31*100</f>
        <v>2.8875000000000002</v>
      </c>
    </row>
    <row r="32" spans="1:11" s="8" customFormat="1" x14ac:dyDescent="0.25">
      <c r="A32" s="57"/>
      <c r="B32" s="123" t="s">
        <v>9</v>
      </c>
      <c r="C32" s="124"/>
      <c r="D32" s="51"/>
      <c r="E32" s="52"/>
      <c r="F32" s="95"/>
      <c r="G32" s="75"/>
      <c r="H32" s="53"/>
      <c r="I32" s="54">
        <f>0.5*$H$28</f>
        <v>7.0000000000000007E-2</v>
      </c>
      <c r="J32" s="55"/>
      <c r="K32" s="56"/>
    </row>
    <row r="33" spans="1:11" x14ac:dyDescent="0.25">
      <c r="A33" s="58"/>
      <c r="B33" s="43"/>
      <c r="C33" s="85" t="s">
        <v>10</v>
      </c>
      <c r="D33" s="86" t="s">
        <v>23</v>
      </c>
      <c r="E33" s="111">
        <v>10</v>
      </c>
      <c r="F33" s="96">
        <f t="shared" ref="F33:F34" si="12">IF(ISNUMBER(E33),ROUND(E33*G33,2),IF(G33&gt;=50%,"Yes","No"))</f>
        <v>7.75</v>
      </c>
      <c r="G33" s="88">
        <f>AVERAGE('Judge 1'!G33,'Judge 2'!G33,'Judge 3'!G33,'Judge 4'!G33)</f>
        <v>0.77499999999999991</v>
      </c>
      <c r="H33" s="89"/>
      <c r="I33" s="90"/>
      <c r="J33" s="91">
        <f>$I$32/2</f>
        <v>3.5000000000000003E-2</v>
      </c>
      <c r="K33" s="92">
        <f>G33*J33*100</f>
        <v>2.7124999999999999</v>
      </c>
    </row>
    <row r="34" spans="1:11" ht="16.5" thickBot="1" x14ac:dyDescent="0.3">
      <c r="A34" s="58"/>
      <c r="B34" s="43"/>
      <c r="C34" s="28" t="s">
        <v>55</v>
      </c>
      <c r="D34" s="19" t="s">
        <v>23</v>
      </c>
      <c r="E34" s="114">
        <v>10</v>
      </c>
      <c r="F34" s="96">
        <f t="shared" si="12"/>
        <v>8.75</v>
      </c>
      <c r="G34" s="88">
        <f>AVERAGE('Judge 1'!G34,'Judge 2'!G34,'Judge 3'!G34,'Judge 4'!G34)</f>
        <v>0.875</v>
      </c>
      <c r="H34" s="13"/>
      <c r="I34" s="6"/>
      <c r="J34" s="14">
        <f>$I$32/2</f>
        <v>3.5000000000000003E-2</v>
      </c>
      <c r="K34" s="17">
        <f>G34*J34*100</f>
        <v>3.0625000000000004</v>
      </c>
    </row>
    <row r="35" spans="1:11" s="8" customFormat="1" ht="16.5" thickBot="1" x14ac:dyDescent="0.3">
      <c r="A35" s="117" t="s">
        <v>11</v>
      </c>
      <c r="B35" s="118"/>
      <c r="C35" s="118"/>
      <c r="D35" s="21"/>
      <c r="E35" s="23"/>
      <c r="F35" s="94"/>
      <c r="G35" s="70"/>
      <c r="H35" s="24">
        <v>0.08</v>
      </c>
      <c r="I35" s="25"/>
      <c r="J35" s="26"/>
      <c r="K35" s="27"/>
    </row>
    <row r="36" spans="1:11" s="8" customFormat="1" ht="16.5" thickTop="1" x14ac:dyDescent="0.25">
      <c r="A36" s="61"/>
      <c r="B36" s="128" t="s">
        <v>12</v>
      </c>
      <c r="C36" s="128"/>
      <c r="D36" s="45"/>
      <c r="E36" s="46"/>
      <c r="F36" s="98"/>
      <c r="G36" s="77"/>
      <c r="H36" s="47"/>
      <c r="I36" s="48">
        <f>1*$H$35</f>
        <v>0.08</v>
      </c>
      <c r="J36" s="49"/>
      <c r="K36" s="50"/>
    </row>
    <row r="37" spans="1:11" x14ac:dyDescent="0.25">
      <c r="A37" s="58"/>
      <c r="B37" s="42"/>
      <c r="C37" s="85" t="s">
        <v>56</v>
      </c>
      <c r="D37" s="86" t="s">
        <v>23</v>
      </c>
      <c r="E37" s="111">
        <v>10</v>
      </c>
      <c r="F37" s="96">
        <f t="shared" ref="F37:F40" si="13">IF(ISNUMBER(E37),ROUND(E37*G37,2),IF(G37&gt;=50%,"Yes","No"))</f>
        <v>7.5</v>
      </c>
      <c r="G37" s="88">
        <f>AVERAGE('Judge 1'!G37,'Judge 2'!G37,'Judge 3'!G37,'Judge 4'!G37)</f>
        <v>0.75</v>
      </c>
      <c r="H37" s="89"/>
      <c r="I37" s="90"/>
      <c r="J37" s="91">
        <f>$I$36/2</f>
        <v>0.04</v>
      </c>
      <c r="K37" s="92">
        <f t="shared" ref="K37:K38" si="14">G37*J37*100</f>
        <v>3</v>
      </c>
    </row>
    <row r="38" spans="1:11" ht="16.5" thickBot="1" x14ac:dyDescent="0.3">
      <c r="A38" s="58"/>
      <c r="B38" s="44"/>
      <c r="C38" s="29" t="s">
        <v>31</v>
      </c>
      <c r="D38" s="30" t="s">
        <v>23</v>
      </c>
      <c r="E38" s="112">
        <v>10</v>
      </c>
      <c r="F38" s="96">
        <f t="shared" si="13"/>
        <v>8.75</v>
      </c>
      <c r="G38" s="88">
        <f>AVERAGE('Judge 1'!G38,'Judge 2'!G38,'Judge 3'!G38,'Judge 4'!G38)</f>
        <v>0.875</v>
      </c>
      <c r="H38" s="31"/>
      <c r="I38" s="32"/>
      <c r="J38" s="33">
        <f>$I$36/2</f>
        <v>0.04</v>
      </c>
      <c r="K38" s="34">
        <f t="shared" si="14"/>
        <v>3.5000000000000004</v>
      </c>
    </row>
    <row r="39" spans="1:11" s="8" customFormat="1" ht="16.5" thickBot="1" x14ac:dyDescent="0.3">
      <c r="A39" s="117" t="s">
        <v>34</v>
      </c>
      <c r="B39" s="118"/>
      <c r="C39" s="118"/>
      <c r="D39" s="21"/>
      <c r="E39" s="23"/>
      <c r="F39" s="94"/>
      <c r="G39" s="70"/>
      <c r="H39" s="24">
        <v>0.1</v>
      </c>
      <c r="I39" s="25"/>
      <c r="J39" s="26"/>
      <c r="K39" s="27"/>
    </row>
    <row r="40" spans="1:11" ht="17.25" thickTop="1" thickBot="1" x14ac:dyDescent="0.3">
      <c r="A40" s="58"/>
      <c r="B40" s="42"/>
      <c r="C40" s="35" t="s">
        <v>35</v>
      </c>
      <c r="D40" s="105" t="s">
        <v>23</v>
      </c>
      <c r="E40" s="115">
        <v>10</v>
      </c>
      <c r="F40" s="96">
        <f t="shared" si="13"/>
        <v>8.25</v>
      </c>
      <c r="G40" s="88">
        <f>AVERAGE('Judge 1'!G40,'Judge 2'!G40,'Judge 3'!G40,'Judge 4'!G40)</f>
        <v>0.82499999999999996</v>
      </c>
      <c r="H40" s="38"/>
      <c r="I40" s="39">
        <v>0.1</v>
      </c>
      <c r="J40" s="40">
        <f>$H$39</f>
        <v>0.1</v>
      </c>
      <c r="K40" s="41">
        <f>G40*J40*100</f>
        <v>8.25</v>
      </c>
    </row>
    <row r="41" spans="1:11" s="8" customFormat="1" ht="16.5" thickBot="1" x14ac:dyDescent="0.3">
      <c r="A41" s="117" t="s">
        <v>25</v>
      </c>
      <c r="B41" s="118"/>
      <c r="C41" s="118"/>
      <c r="D41" s="21"/>
      <c r="E41" s="22"/>
      <c r="F41" s="94"/>
      <c r="G41" s="70"/>
      <c r="H41" s="24">
        <f>SUM(H2:H40)</f>
        <v>0.99999999999999989</v>
      </c>
      <c r="I41" s="25">
        <f>SUM(I2:I40)</f>
        <v>1</v>
      </c>
      <c r="J41" s="26">
        <f>SUM(J2:J40)</f>
        <v>1.0000000000000004</v>
      </c>
      <c r="K41" s="27">
        <f>SUM(K2:K40)</f>
        <v>95.662500000000009</v>
      </c>
    </row>
    <row r="42" spans="1:11" ht="16.5" thickTop="1" x14ac:dyDescent="0.25">
      <c r="F42" s="99"/>
    </row>
    <row r="43" spans="1:11" x14ac:dyDescent="0.25">
      <c r="C43" s="125" t="s">
        <v>36</v>
      </c>
      <c r="D43" s="125"/>
      <c r="E43" s="125"/>
      <c r="F43" s="125"/>
      <c r="G43" s="125"/>
      <c r="H43" s="125"/>
      <c r="I43" s="125"/>
      <c r="J43" s="125"/>
      <c r="K43" s="125"/>
    </row>
    <row r="44" spans="1:11" x14ac:dyDescent="0.25">
      <c r="B44" s="82">
        <v>10</v>
      </c>
      <c r="C44" s="129" t="s">
        <v>41</v>
      </c>
      <c r="D44" s="129"/>
      <c r="E44" s="129"/>
      <c r="F44" s="129"/>
      <c r="G44" s="129"/>
      <c r="H44" s="129"/>
      <c r="I44" s="129"/>
      <c r="J44" s="129"/>
      <c r="K44" s="129"/>
    </row>
    <row r="45" spans="1:11" x14ac:dyDescent="0.25">
      <c r="B45" s="82">
        <v>8</v>
      </c>
      <c r="C45" s="129" t="s">
        <v>40</v>
      </c>
      <c r="D45" s="129"/>
      <c r="E45" s="129"/>
      <c r="F45" s="129"/>
      <c r="G45" s="129"/>
      <c r="H45" s="129"/>
      <c r="I45" s="129"/>
      <c r="J45" s="129"/>
      <c r="K45" s="129"/>
    </row>
    <row r="46" spans="1:11" x14ac:dyDescent="0.25">
      <c r="B46" s="82">
        <v>5</v>
      </c>
      <c r="C46" s="129" t="s">
        <v>39</v>
      </c>
      <c r="D46" s="129"/>
      <c r="E46" s="129"/>
      <c r="F46" s="129"/>
      <c r="G46" s="129"/>
      <c r="H46" s="129"/>
      <c r="I46" s="129"/>
      <c r="J46" s="129"/>
      <c r="K46" s="129"/>
    </row>
    <row r="47" spans="1:11" x14ac:dyDescent="0.25">
      <c r="B47" s="82">
        <v>2</v>
      </c>
      <c r="C47" s="129" t="s">
        <v>38</v>
      </c>
      <c r="D47" s="129"/>
      <c r="E47" s="129"/>
      <c r="F47" s="129"/>
      <c r="G47" s="129"/>
      <c r="H47" s="129"/>
      <c r="I47" s="129"/>
      <c r="J47" s="129"/>
      <c r="K47" s="129"/>
    </row>
    <row r="48" spans="1:11" x14ac:dyDescent="0.25">
      <c r="B48" s="82">
        <v>0</v>
      </c>
      <c r="C48" s="129" t="s">
        <v>37</v>
      </c>
      <c r="D48" s="129"/>
      <c r="E48" s="129"/>
      <c r="F48" s="129"/>
      <c r="G48" s="129"/>
      <c r="H48" s="129"/>
      <c r="I48" s="129"/>
      <c r="J48" s="129"/>
      <c r="K48" s="129"/>
    </row>
  </sheetData>
  <mergeCells count="23">
    <mergeCell ref="C44:K44"/>
    <mergeCell ref="C45:K45"/>
    <mergeCell ref="C46:K46"/>
    <mergeCell ref="C47:K47"/>
    <mergeCell ref="C48:K48"/>
    <mergeCell ref="C43:K43"/>
    <mergeCell ref="B14:C14"/>
    <mergeCell ref="B17:C17"/>
    <mergeCell ref="B20:C20"/>
    <mergeCell ref="B24:C24"/>
    <mergeCell ref="A28:C28"/>
    <mergeCell ref="B29:C29"/>
    <mergeCell ref="B32:C32"/>
    <mergeCell ref="A35:C35"/>
    <mergeCell ref="B36:C36"/>
    <mergeCell ref="A39:C39"/>
    <mergeCell ref="A41:C41"/>
    <mergeCell ref="A13:C13"/>
    <mergeCell ref="A1:C1"/>
    <mergeCell ref="H1:J1"/>
    <mergeCell ref="A2:C2"/>
    <mergeCell ref="B3:C3"/>
    <mergeCell ref="B9:C9"/>
  </mergeCells>
  <pageMargins left="0.7" right="0.7" top="0.75" bottom="0.75" header="0.3" footer="0.3"/>
  <pageSetup orientation="portrait" horizontalDpi="90" verticalDpi="90" r:id="rId1"/>
  <headerFooter>
    <oddFooter>&amp;L&amp;1#&amp;"Calibri"&amp;10&amp;K737373Caterpillar: Confidential Green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531EE4-214A-7B43-9A5D-7116306B64AC}">
  <dimension ref="A1:K48"/>
  <sheetViews>
    <sheetView showGridLines="0" workbookViewId="0">
      <selection activeCell="K1" sqref="K1"/>
    </sheetView>
  </sheetViews>
  <sheetFormatPr defaultColWidth="11" defaultRowHeight="15.75" x14ac:dyDescent="0.25"/>
  <cols>
    <col min="1" max="2" width="2.875" style="12" customWidth="1"/>
    <col min="3" max="3" width="50.875" style="12" bestFit="1" customWidth="1"/>
    <col min="4" max="4" width="7.625" style="1" bestFit="1" customWidth="1"/>
    <col min="5" max="5" width="12.625" bestFit="1" customWidth="1"/>
    <col min="6" max="6" width="12" style="2" bestFit="1" customWidth="1"/>
    <col min="7" max="7" width="7.625" style="3" bestFit="1" customWidth="1"/>
    <col min="8" max="8" width="7.125" style="4" customWidth="1"/>
    <col min="9" max="10" width="7.125" style="4" bestFit="1" customWidth="1"/>
    <col min="11" max="11" width="7.625" style="5" bestFit="1" customWidth="1"/>
  </cols>
  <sheetData>
    <row r="1" spans="1:11" s="8" customFormat="1" ht="16.5" thickBot="1" x14ac:dyDescent="0.3">
      <c r="A1" s="130" t="s">
        <v>48</v>
      </c>
      <c r="B1" s="130"/>
      <c r="C1" s="130"/>
      <c r="D1" s="9" t="s">
        <v>22</v>
      </c>
      <c r="E1" s="8" t="s">
        <v>21</v>
      </c>
      <c r="F1" s="10" t="s">
        <v>20</v>
      </c>
      <c r="G1" s="69" t="s">
        <v>32</v>
      </c>
      <c r="H1" s="120" t="s">
        <v>33</v>
      </c>
      <c r="I1" s="120"/>
      <c r="J1" s="120"/>
      <c r="K1" s="11" t="s">
        <v>61</v>
      </c>
    </row>
    <row r="2" spans="1:11" s="8" customFormat="1" ht="16.5" thickBot="1" x14ac:dyDescent="0.3">
      <c r="A2" s="117" t="s">
        <v>18</v>
      </c>
      <c r="B2" s="118"/>
      <c r="C2" s="118"/>
      <c r="D2" s="21"/>
      <c r="E2" s="22"/>
      <c r="F2" s="23"/>
      <c r="G2" s="70"/>
      <c r="H2" s="24">
        <f>Overall!H2</f>
        <v>0.3</v>
      </c>
      <c r="I2" s="25"/>
      <c r="J2" s="26"/>
      <c r="K2" s="27"/>
    </row>
    <row r="3" spans="1:11" s="8" customFormat="1" ht="16.5" thickTop="1" x14ac:dyDescent="0.25">
      <c r="A3" s="57"/>
      <c r="B3" s="123" t="s">
        <v>2</v>
      </c>
      <c r="C3" s="124"/>
      <c r="D3" s="51"/>
      <c r="E3" s="52"/>
      <c r="F3" s="52"/>
      <c r="G3" s="75"/>
      <c r="H3" s="53"/>
      <c r="I3" s="54">
        <f>Overall!I3</f>
        <v>0.18</v>
      </c>
      <c r="J3" s="55"/>
      <c r="K3" s="56"/>
    </row>
    <row r="4" spans="1:11" x14ac:dyDescent="0.25">
      <c r="A4" s="58"/>
      <c r="B4" s="43"/>
      <c r="C4" s="104" t="s">
        <v>3</v>
      </c>
      <c r="D4" s="106" t="s">
        <v>23</v>
      </c>
      <c r="E4" s="109">
        <v>10</v>
      </c>
      <c r="F4" s="87">
        <v>10</v>
      </c>
      <c r="G4" s="88">
        <f>IF(F4="Yes",1,IF(F4="No",0,F4/E4))</f>
        <v>1</v>
      </c>
      <c r="H4" s="89"/>
      <c r="I4" s="90"/>
      <c r="J4" s="91">
        <f>Overall!J4</f>
        <v>3.5999999999999997E-2</v>
      </c>
      <c r="K4" s="92">
        <f>G4*J4*100</f>
        <v>3.5999999999999996</v>
      </c>
    </row>
    <row r="5" spans="1:11" x14ac:dyDescent="0.25">
      <c r="A5" s="58"/>
      <c r="B5" s="43"/>
      <c r="C5" s="104" t="s">
        <v>4</v>
      </c>
      <c r="D5" s="106" t="s">
        <v>7</v>
      </c>
      <c r="E5" s="109" t="s">
        <v>19</v>
      </c>
      <c r="F5" s="87" t="s">
        <v>19</v>
      </c>
      <c r="G5" s="88">
        <f t="shared" ref="G5:G8" si="0">IF(F5="Yes",1,IF(F5="No",0,F5/E5))</f>
        <v>1</v>
      </c>
      <c r="H5" s="89"/>
      <c r="I5" s="90"/>
      <c r="J5" s="91">
        <f>Overall!J5</f>
        <v>3.5999999999999997E-2</v>
      </c>
      <c r="K5" s="92">
        <f>G5*J5*100</f>
        <v>3.5999999999999996</v>
      </c>
    </row>
    <row r="6" spans="1:11" x14ac:dyDescent="0.25">
      <c r="A6" s="58"/>
      <c r="B6" s="43"/>
      <c r="C6" s="104" t="s">
        <v>49</v>
      </c>
      <c r="D6" s="106" t="s">
        <v>7</v>
      </c>
      <c r="E6" s="109" t="s">
        <v>19</v>
      </c>
      <c r="F6" s="87" t="s">
        <v>19</v>
      </c>
      <c r="G6" s="88">
        <f t="shared" si="0"/>
        <v>1</v>
      </c>
      <c r="H6" s="89"/>
      <c r="I6" s="90"/>
      <c r="J6" s="91">
        <f>Overall!J6</f>
        <v>3.5999999999999997E-2</v>
      </c>
      <c r="K6" s="92">
        <f t="shared" ref="K6:K7" si="1">G6*J6*100</f>
        <v>3.5999999999999996</v>
      </c>
    </row>
    <row r="7" spans="1:11" x14ac:dyDescent="0.25">
      <c r="A7" s="58"/>
      <c r="B7" s="43"/>
      <c r="C7" s="104" t="s">
        <v>42</v>
      </c>
      <c r="D7" s="106" t="s">
        <v>7</v>
      </c>
      <c r="E7" s="109" t="s">
        <v>19</v>
      </c>
      <c r="F7" s="87" t="s">
        <v>19</v>
      </c>
      <c r="G7" s="88">
        <f t="shared" si="0"/>
        <v>1</v>
      </c>
      <c r="H7" s="89"/>
      <c r="I7" s="90"/>
      <c r="J7" s="91">
        <f>Overall!J7</f>
        <v>3.5999999999999997E-2</v>
      </c>
      <c r="K7" s="92">
        <f t="shared" si="1"/>
        <v>3.5999999999999996</v>
      </c>
    </row>
    <row r="8" spans="1:11" x14ac:dyDescent="0.25">
      <c r="A8" s="58"/>
      <c r="B8" s="43"/>
      <c r="C8" s="104" t="s">
        <v>26</v>
      </c>
      <c r="D8" s="106" t="s">
        <v>23</v>
      </c>
      <c r="E8" s="109">
        <v>10</v>
      </c>
      <c r="F8" s="80">
        <v>8</v>
      </c>
      <c r="G8" s="74">
        <f t="shared" si="0"/>
        <v>0.8</v>
      </c>
      <c r="H8" s="31"/>
      <c r="I8" s="32"/>
      <c r="J8" s="33">
        <f>Overall!J8</f>
        <v>3.5999999999999997E-2</v>
      </c>
      <c r="K8" s="34">
        <f>G8*J8*100</f>
        <v>2.88</v>
      </c>
    </row>
    <row r="9" spans="1:11" s="8" customFormat="1" x14ac:dyDescent="0.25">
      <c r="A9" s="57"/>
      <c r="B9" s="123" t="s">
        <v>1</v>
      </c>
      <c r="C9" s="124"/>
      <c r="D9" s="51"/>
      <c r="E9" s="52"/>
      <c r="F9" s="52"/>
      <c r="G9" s="75"/>
      <c r="H9" s="53"/>
      <c r="I9" s="54">
        <f>Overall!I9</f>
        <v>0.12</v>
      </c>
      <c r="J9" s="55"/>
      <c r="K9" s="56"/>
    </row>
    <row r="10" spans="1:11" x14ac:dyDescent="0.25">
      <c r="A10" s="58"/>
      <c r="B10" s="43"/>
      <c r="C10" s="104" t="s">
        <v>27</v>
      </c>
      <c r="D10" s="106" t="s">
        <v>23</v>
      </c>
      <c r="E10" s="109">
        <v>10</v>
      </c>
      <c r="F10" s="87">
        <v>6</v>
      </c>
      <c r="G10" s="88">
        <f>IF(F10="Yes",1,IF(F10="No",0,F10/E10))</f>
        <v>0.6</v>
      </c>
      <c r="H10" s="89"/>
      <c r="I10" s="90"/>
      <c r="J10" s="91">
        <f>Overall!J10</f>
        <v>0.04</v>
      </c>
      <c r="K10" s="92">
        <f>G10*J10*100</f>
        <v>2.4</v>
      </c>
    </row>
    <row r="11" spans="1:11" x14ac:dyDescent="0.25">
      <c r="A11" s="58"/>
      <c r="B11" s="43"/>
      <c r="C11" s="104" t="s">
        <v>50</v>
      </c>
      <c r="D11" s="107" t="s">
        <v>23</v>
      </c>
      <c r="E11" s="109">
        <v>10</v>
      </c>
      <c r="F11" s="87">
        <v>8</v>
      </c>
      <c r="G11" s="88">
        <f>IF(F11="Yes",1,IF(F11="No",0,F11/E11))</f>
        <v>0.8</v>
      </c>
      <c r="H11" s="89"/>
      <c r="I11" s="90"/>
      <c r="J11" s="91">
        <f>Overall!J11</f>
        <v>0.04</v>
      </c>
      <c r="K11" s="92">
        <f>G11*J11*100</f>
        <v>3.2</v>
      </c>
    </row>
    <row r="12" spans="1:11" ht="16.5" thickBot="1" x14ac:dyDescent="0.3">
      <c r="A12" s="59"/>
      <c r="B12" s="60"/>
      <c r="C12" s="101" t="s">
        <v>28</v>
      </c>
      <c r="D12" s="108" t="s">
        <v>23</v>
      </c>
      <c r="E12" s="110">
        <v>10</v>
      </c>
      <c r="F12" s="81">
        <v>7</v>
      </c>
      <c r="G12" s="76">
        <f t="shared" ref="G12" si="2">IF(F12="Yes",1,IF(F12="No",0,F12/E12))</f>
        <v>0.7</v>
      </c>
      <c r="H12" s="15"/>
      <c r="I12" s="7"/>
      <c r="J12" s="16">
        <f>Overall!J12</f>
        <v>0.04</v>
      </c>
      <c r="K12" s="18">
        <f t="shared" ref="K12" si="3">G12*J12*100</f>
        <v>2.8</v>
      </c>
    </row>
    <row r="13" spans="1:11" s="8" customFormat="1" ht="16.5" thickBot="1" x14ac:dyDescent="0.3">
      <c r="A13" s="117" t="s">
        <v>5</v>
      </c>
      <c r="B13" s="118"/>
      <c r="C13" s="118"/>
      <c r="D13" s="21"/>
      <c r="E13" s="23"/>
      <c r="F13" s="23"/>
      <c r="G13" s="70"/>
      <c r="H13" s="24">
        <f>Overall!H13</f>
        <v>0.38</v>
      </c>
      <c r="I13" s="25"/>
      <c r="J13" s="26"/>
      <c r="K13" s="27"/>
    </row>
    <row r="14" spans="1:11" s="8" customFormat="1" ht="16.5" thickTop="1" x14ac:dyDescent="0.25">
      <c r="A14" s="57"/>
      <c r="B14" s="126" t="s">
        <v>16</v>
      </c>
      <c r="C14" s="127"/>
      <c r="D14" s="63"/>
      <c r="E14" s="64"/>
      <c r="F14" s="64"/>
      <c r="G14" s="71"/>
      <c r="H14" s="65"/>
      <c r="I14" s="54">
        <f>Overall!I14</f>
        <v>7.6000000000000012E-2</v>
      </c>
      <c r="J14" s="67"/>
      <c r="K14" s="68"/>
    </row>
    <row r="15" spans="1:11" x14ac:dyDescent="0.25">
      <c r="A15" s="58"/>
      <c r="B15" s="43"/>
      <c r="C15" s="85" t="s">
        <v>15</v>
      </c>
      <c r="D15" s="86" t="s">
        <v>23</v>
      </c>
      <c r="E15" s="111">
        <v>10</v>
      </c>
      <c r="F15" s="87">
        <v>7</v>
      </c>
      <c r="G15" s="88">
        <f>IF(F15="Yes",1,IF(F15="No",0,F15/E15))</f>
        <v>0.7</v>
      </c>
      <c r="H15" s="89"/>
      <c r="I15" s="90"/>
      <c r="J15" s="91">
        <f>Overall!J15</f>
        <v>3.8000000000000006E-2</v>
      </c>
      <c r="K15" s="92">
        <f>G15*J15*100</f>
        <v>2.66</v>
      </c>
    </row>
    <row r="16" spans="1:11" x14ac:dyDescent="0.25">
      <c r="A16" s="58"/>
      <c r="B16" s="43"/>
      <c r="C16" s="29" t="s">
        <v>29</v>
      </c>
      <c r="D16" s="30" t="s">
        <v>23</v>
      </c>
      <c r="E16" s="112">
        <v>10</v>
      </c>
      <c r="F16" s="80">
        <v>7</v>
      </c>
      <c r="G16" s="74">
        <f>IF(F16="Yes",1,IF(F16="No",0,F16/E16))</f>
        <v>0.7</v>
      </c>
      <c r="H16" s="31"/>
      <c r="I16" s="32"/>
      <c r="J16" s="33">
        <f>Overall!J16</f>
        <v>3.8000000000000006E-2</v>
      </c>
      <c r="K16" s="34">
        <f>G16*J16*100</f>
        <v>2.66</v>
      </c>
    </row>
    <row r="17" spans="1:11" s="8" customFormat="1" x14ac:dyDescent="0.25">
      <c r="A17" s="57"/>
      <c r="B17" s="123" t="s">
        <v>13</v>
      </c>
      <c r="C17" s="124"/>
      <c r="D17" s="51"/>
      <c r="E17" s="52"/>
      <c r="F17" s="52"/>
      <c r="G17" s="75"/>
      <c r="H17" s="53"/>
      <c r="I17" s="54">
        <f>Overall!I17</f>
        <v>7.6000000000000012E-2</v>
      </c>
      <c r="J17" s="55"/>
      <c r="K17" s="56"/>
    </row>
    <row r="18" spans="1:11" x14ac:dyDescent="0.25">
      <c r="A18" s="58"/>
      <c r="B18" s="43"/>
      <c r="C18" s="104" t="s">
        <v>6</v>
      </c>
      <c r="D18" s="106" t="s">
        <v>24</v>
      </c>
      <c r="E18" s="109">
        <v>4</v>
      </c>
      <c r="F18" s="87">
        <v>2</v>
      </c>
      <c r="G18" s="88">
        <f>IF(F18="Yes",1,IF(F18="No",0,F18/E18))</f>
        <v>0.5</v>
      </c>
      <c r="H18" s="89"/>
      <c r="I18" s="90"/>
      <c r="J18" s="91">
        <f>Overall!J18</f>
        <v>3.8000000000000006E-2</v>
      </c>
      <c r="K18" s="92">
        <f>G18*J18*100</f>
        <v>1.9000000000000004</v>
      </c>
    </row>
    <row r="19" spans="1:11" x14ac:dyDescent="0.25">
      <c r="A19" s="58"/>
      <c r="B19" s="43"/>
      <c r="C19" s="102" t="s">
        <v>51</v>
      </c>
      <c r="D19" s="106" t="s">
        <v>23</v>
      </c>
      <c r="E19" s="109">
        <v>10</v>
      </c>
      <c r="F19" s="79">
        <v>7</v>
      </c>
      <c r="G19" s="73">
        <f t="shared" ref="G19" si="4">IF(F19="Yes",1,IF(F19="No",0,F19/E19))</f>
        <v>0.7</v>
      </c>
      <c r="H19" s="13"/>
      <c r="I19" s="6"/>
      <c r="J19" s="14">
        <f>Overall!J19</f>
        <v>3.8000000000000006E-2</v>
      </c>
      <c r="K19" s="17">
        <f>G19*J19*100</f>
        <v>2.66</v>
      </c>
    </row>
    <row r="20" spans="1:11" s="8" customFormat="1" x14ac:dyDescent="0.25">
      <c r="A20" s="57"/>
      <c r="B20" s="123" t="s">
        <v>17</v>
      </c>
      <c r="C20" s="124"/>
      <c r="D20" s="51"/>
      <c r="E20" s="52"/>
      <c r="F20" s="52"/>
      <c r="G20" s="75"/>
      <c r="H20" s="53"/>
      <c r="I20" s="54">
        <f>Overall!I20</f>
        <v>0.11399999999999999</v>
      </c>
      <c r="J20" s="55"/>
      <c r="K20" s="56"/>
    </row>
    <row r="21" spans="1:11" x14ac:dyDescent="0.25">
      <c r="A21" s="58"/>
      <c r="B21" s="43"/>
      <c r="C21" s="104" t="s">
        <v>44</v>
      </c>
      <c r="D21" s="106" t="s">
        <v>7</v>
      </c>
      <c r="E21" s="109" t="s">
        <v>19</v>
      </c>
      <c r="F21" s="87" t="s">
        <v>19</v>
      </c>
      <c r="G21" s="88">
        <f t="shared" ref="G21:G23" si="5">IF(F21="Yes",1,IF(F21="No",0,F21/E21))</f>
        <v>1</v>
      </c>
      <c r="H21" s="89"/>
      <c r="I21" s="90"/>
      <c r="J21" s="91">
        <f>Overall!J21</f>
        <v>3.7999999999999999E-2</v>
      </c>
      <c r="K21" s="92">
        <f t="shared" ref="K21:K23" si="6">G21*J21*100</f>
        <v>3.8</v>
      </c>
    </row>
    <row r="22" spans="1:11" x14ac:dyDescent="0.25">
      <c r="A22" s="58"/>
      <c r="B22" s="43"/>
      <c r="C22" s="104" t="s">
        <v>52</v>
      </c>
      <c r="D22" s="106" t="s">
        <v>7</v>
      </c>
      <c r="E22" s="109" t="s">
        <v>19</v>
      </c>
      <c r="F22" s="87" t="s">
        <v>19</v>
      </c>
      <c r="G22" s="88">
        <f t="shared" si="5"/>
        <v>1</v>
      </c>
      <c r="H22" s="89"/>
      <c r="I22" s="90"/>
      <c r="J22" s="91">
        <f>Overall!J22</f>
        <v>3.7999999999999999E-2</v>
      </c>
      <c r="K22" s="92">
        <f t="shared" si="6"/>
        <v>3.8</v>
      </c>
    </row>
    <row r="23" spans="1:11" x14ac:dyDescent="0.25">
      <c r="A23" s="58"/>
      <c r="B23" s="43"/>
      <c r="C23" s="103" t="s">
        <v>53</v>
      </c>
      <c r="D23" s="106" t="s">
        <v>23</v>
      </c>
      <c r="E23" s="109">
        <v>10</v>
      </c>
      <c r="F23" s="80">
        <v>8</v>
      </c>
      <c r="G23" s="74">
        <f t="shared" si="5"/>
        <v>0.8</v>
      </c>
      <c r="H23" s="31"/>
      <c r="I23" s="32"/>
      <c r="J23" s="33">
        <f>Overall!J23</f>
        <v>3.7999999999999999E-2</v>
      </c>
      <c r="K23" s="34">
        <f t="shared" si="6"/>
        <v>3.04</v>
      </c>
    </row>
    <row r="24" spans="1:11" s="8" customFormat="1" x14ac:dyDescent="0.25">
      <c r="A24" s="57"/>
      <c r="B24" s="123" t="s">
        <v>0</v>
      </c>
      <c r="C24" s="124"/>
      <c r="D24" s="51"/>
      <c r="E24" s="52"/>
      <c r="F24" s="52"/>
      <c r="G24" s="75"/>
      <c r="H24" s="53"/>
      <c r="I24" s="54">
        <f>Overall!I24</f>
        <v>0.11399999999999999</v>
      </c>
      <c r="J24" s="55"/>
      <c r="K24" s="56"/>
    </row>
    <row r="25" spans="1:11" x14ac:dyDescent="0.25">
      <c r="A25" s="58"/>
      <c r="B25" s="43"/>
      <c r="C25" s="85" t="s">
        <v>45</v>
      </c>
      <c r="D25" s="86" t="s">
        <v>24</v>
      </c>
      <c r="E25" s="111">
        <v>4</v>
      </c>
      <c r="F25" s="87">
        <v>14</v>
      </c>
      <c r="G25" s="88">
        <f>IF(F25="Yes",1,IF(F25="No",0,F25/E25))</f>
        <v>3.5</v>
      </c>
      <c r="H25" s="89"/>
      <c r="I25" s="90"/>
      <c r="J25" s="91">
        <f>Overall!J25</f>
        <v>3.7999999999999999E-2</v>
      </c>
      <c r="K25" s="92">
        <f>G25*J25*100</f>
        <v>13.3</v>
      </c>
    </row>
    <row r="26" spans="1:11" x14ac:dyDescent="0.25">
      <c r="A26" s="58"/>
      <c r="B26" s="43"/>
      <c r="C26" s="85" t="s">
        <v>54</v>
      </c>
      <c r="D26" s="86" t="s">
        <v>7</v>
      </c>
      <c r="E26" s="111" t="s">
        <v>19</v>
      </c>
      <c r="F26" s="87" t="s">
        <v>19</v>
      </c>
      <c r="G26" s="88">
        <f t="shared" ref="G26:G27" si="7">IF(F26="Yes",1,IF(F26="No",0,F26/E26))</f>
        <v>1</v>
      </c>
      <c r="H26" s="89"/>
      <c r="I26" s="90"/>
      <c r="J26" s="91">
        <f>Overall!J26</f>
        <v>3.7999999999999999E-2</v>
      </c>
      <c r="K26" s="92">
        <f>G26*J26*100</f>
        <v>3.8</v>
      </c>
    </row>
    <row r="27" spans="1:11" ht="16.5" thickBot="1" x14ac:dyDescent="0.3">
      <c r="A27" s="59"/>
      <c r="B27" s="60"/>
      <c r="C27" s="62" t="s">
        <v>43</v>
      </c>
      <c r="D27" s="20" t="s">
        <v>23</v>
      </c>
      <c r="E27" s="113">
        <v>10</v>
      </c>
      <c r="F27" s="81">
        <v>10</v>
      </c>
      <c r="G27" s="76">
        <f t="shared" si="7"/>
        <v>1</v>
      </c>
      <c r="H27" s="15"/>
      <c r="I27" s="7"/>
      <c r="J27" s="16">
        <f>Overall!J27</f>
        <v>3.7999999999999999E-2</v>
      </c>
      <c r="K27" s="18">
        <f>G27*J27*100</f>
        <v>3.8</v>
      </c>
    </row>
    <row r="28" spans="1:11" s="8" customFormat="1" ht="16.5" thickBot="1" x14ac:dyDescent="0.3">
      <c r="A28" s="117" t="s">
        <v>8</v>
      </c>
      <c r="B28" s="118"/>
      <c r="C28" s="118"/>
      <c r="D28" s="21"/>
      <c r="E28" s="23"/>
      <c r="F28" s="23"/>
      <c r="G28" s="70"/>
      <c r="H28" s="24">
        <f>Overall!H28</f>
        <v>0.14000000000000001</v>
      </c>
      <c r="I28" s="25"/>
      <c r="J28" s="26"/>
      <c r="K28" s="27"/>
    </row>
    <row r="29" spans="1:11" s="8" customFormat="1" ht="16.5" thickTop="1" x14ac:dyDescent="0.25">
      <c r="A29" s="57"/>
      <c r="B29" s="126" t="s">
        <v>14</v>
      </c>
      <c r="C29" s="127"/>
      <c r="D29" s="63"/>
      <c r="E29" s="64"/>
      <c r="F29" s="64"/>
      <c r="G29" s="71"/>
      <c r="H29" s="65"/>
      <c r="I29" s="54">
        <f>Overall!I29</f>
        <v>7.0000000000000007E-2</v>
      </c>
      <c r="J29" s="67"/>
      <c r="K29" s="68"/>
    </row>
    <row r="30" spans="1:11" x14ac:dyDescent="0.25">
      <c r="A30" s="58"/>
      <c r="B30" s="43"/>
      <c r="C30" s="85" t="s">
        <v>15</v>
      </c>
      <c r="D30" s="86" t="s">
        <v>23</v>
      </c>
      <c r="E30" s="111">
        <v>10</v>
      </c>
      <c r="F30" s="87">
        <v>7</v>
      </c>
      <c r="G30" s="88">
        <f>IF(F30="Yes",1,IF(F30="No",0,F30/E30))</f>
        <v>0.7</v>
      </c>
      <c r="H30" s="89"/>
      <c r="I30" s="90"/>
      <c r="J30" s="91">
        <f>Overall!J30</f>
        <v>3.5000000000000003E-2</v>
      </c>
      <c r="K30" s="92">
        <f>G30*J30*100</f>
        <v>2.4500000000000002</v>
      </c>
    </row>
    <row r="31" spans="1:11" x14ac:dyDescent="0.25">
      <c r="A31" s="58"/>
      <c r="B31" s="43"/>
      <c r="C31" s="29" t="s">
        <v>30</v>
      </c>
      <c r="D31" s="30" t="s">
        <v>23</v>
      </c>
      <c r="E31" s="112">
        <v>10</v>
      </c>
      <c r="F31" s="80">
        <v>8</v>
      </c>
      <c r="G31" s="74">
        <f>IF(F31="Yes",1,IF(F31="No",0,F31/E31))</f>
        <v>0.8</v>
      </c>
      <c r="H31" s="31"/>
      <c r="I31" s="32"/>
      <c r="J31" s="33">
        <f>Overall!J31</f>
        <v>3.5000000000000003E-2</v>
      </c>
      <c r="K31" s="34">
        <f>G31*J31*100</f>
        <v>2.8000000000000003</v>
      </c>
    </row>
    <row r="32" spans="1:11" s="8" customFormat="1" x14ac:dyDescent="0.25">
      <c r="A32" s="57"/>
      <c r="B32" s="123" t="s">
        <v>9</v>
      </c>
      <c r="C32" s="124"/>
      <c r="D32" s="51"/>
      <c r="E32" s="52"/>
      <c r="F32" s="52"/>
      <c r="G32" s="75"/>
      <c r="H32" s="53"/>
      <c r="I32" s="54">
        <f>Overall!I32</f>
        <v>7.0000000000000007E-2</v>
      </c>
      <c r="J32" s="55"/>
      <c r="K32" s="56"/>
    </row>
    <row r="33" spans="1:11" x14ac:dyDescent="0.25">
      <c r="A33" s="58"/>
      <c r="B33" s="43"/>
      <c r="C33" s="85" t="s">
        <v>10</v>
      </c>
      <c r="D33" s="86" t="s">
        <v>23</v>
      </c>
      <c r="E33" s="111">
        <v>10</v>
      </c>
      <c r="F33" s="87">
        <v>9</v>
      </c>
      <c r="G33" s="88">
        <f t="shared" ref="G33:G34" si="8">IF(F33="Yes",1,IF(F33="No",0,F33/E33))</f>
        <v>0.9</v>
      </c>
      <c r="H33" s="89"/>
      <c r="I33" s="90"/>
      <c r="J33" s="91">
        <f>Overall!J33</f>
        <v>3.5000000000000003E-2</v>
      </c>
      <c r="K33" s="92">
        <f>G33*J33*100</f>
        <v>3.1500000000000008</v>
      </c>
    </row>
    <row r="34" spans="1:11" ht="16.5" thickBot="1" x14ac:dyDescent="0.3">
      <c r="A34" s="58"/>
      <c r="B34" s="43"/>
      <c r="C34" s="28" t="s">
        <v>55</v>
      </c>
      <c r="D34" s="19" t="s">
        <v>23</v>
      </c>
      <c r="E34" s="114">
        <v>10</v>
      </c>
      <c r="F34" s="79">
        <v>8</v>
      </c>
      <c r="G34" s="73">
        <f t="shared" si="8"/>
        <v>0.8</v>
      </c>
      <c r="H34" s="13"/>
      <c r="I34" s="6"/>
      <c r="J34" s="14">
        <f>Overall!J34</f>
        <v>3.5000000000000003E-2</v>
      </c>
      <c r="K34" s="17">
        <f>G34*J34*100</f>
        <v>2.8000000000000003</v>
      </c>
    </row>
    <row r="35" spans="1:11" s="8" customFormat="1" ht="16.5" thickBot="1" x14ac:dyDescent="0.3">
      <c r="A35" s="117" t="s">
        <v>11</v>
      </c>
      <c r="B35" s="118"/>
      <c r="C35" s="118"/>
      <c r="D35" s="21"/>
      <c r="E35" s="23"/>
      <c r="F35" s="23"/>
      <c r="G35" s="70"/>
      <c r="H35" s="24">
        <f>Overall!H35</f>
        <v>0.08</v>
      </c>
      <c r="I35" s="25"/>
      <c r="J35" s="26"/>
      <c r="K35" s="27"/>
    </row>
    <row r="36" spans="1:11" s="8" customFormat="1" ht="16.5" thickTop="1" x14ac:dyDescent="0.25">
      <c r="A36" s="61"/>
      <c r="B36" s="128" t="s">
        <v>12</v>
      </c>
      <c r="C36" s="128"/>
      <c r="D36" s="45"/>
      <c r="E36" s="46"/>
      <c r="F36" s="46"/>
      <c r="G36" s="77"/>
      <c r="H36" s="47"/>
      <c r="I36" s="54">
        <f>Overall!I36</f>
        <v>0.08</v>
      </c>
      <c r="J36" s="49"/>
      <c r="K36" s="50"/>
    </row>
    <row r="37" spans="1:11" x14ac:dyDescent="0.25">
      <c r="A37" s="58"/>
      <c r="B37" s="42"/>
      <c r="C37" s="85" t="s">
        <v>56</v>
      </c>
      <c r="D37" s="86" t="s">
        <v>23</v>
      </c>
      <c r="E37" s="111">
        <v>10</v>
      </c>
      <c r="F37" s="87">
        <v>6</v>
      </c>
      <c r="G37" s="88">
        <f>IF(F37="Yes",1,IF(F37="No",0,F37/E37))</f>
        <v>0.6</v>
      </c>
      <c r="H37" s="89"/>
      <c r="I37" s="90"/>
      <c r="J37" s="91">
        <f>Overall!J37</f>
        <v>0.04</v>
      </c>
      <c r="K37" s="92">
        <f t="shared" ref="K37:K38" si="9">G37*J37*100</f>
        <v>2.4</v>
      </c>
    </row>
    <row r="38" spans="1:11" ht="16.5" thickBot="1" x14ac:dyDescent="0.3">
      <c r="A38" s="58"/>
      <c r="B38" s="44"/>
      <c r="C38" s="29" t="s">
        <v>31</v>
      </c>
      <c r="D38" s="30" t="s">
        <v>23</v>
      </c>
      <c r="E38" s="112">
        <v>10</v>
      </c>
      <c r="F38" s="80">
        <v>7</v>
      </c>
      <c r="G38" s="74">
        <f t="shared" ref="G38" si="10">IF(F38="Yes",1,IF(F38="No",0,F38/E38))</f>
        <v>0.7</v>
      </c>
      <c r="H38" s="31"/>
      <c r="I38" s="32"/>
      <c r="J38" s="33">
        <f>Overall!J38</f>
        <v>0.04</v>
      </c>
      <c r="K38" s="34">
        <f t="shared" si="9"/>
        <v>2.8</v>
      </c>
    </row>
    <row r="39" spans="1:11" s="8" customFormat="1" ht="16.5" thickBot="1" x14ac:dyDescent="0.3">
      <c r="A39" s="117" t="s">
        <v>34</v>
      </c>
      <c r="B39" s="118"/>
      <c r="C39" s="118"/>
      <c r="D39" s="21"/>
      <c r="E39" s="23"/>
      <c r="F39" s="23"/>
      <c r="G39" s="70"/>
      <c r="H39" s="24">
        <f>Overall!H39</f>
        <v>0.1</v>
      </c>
      <c r="I39" s="25"/>
      <c r="J39" s="26"/>
      <c r="K39" s="27"/>
    </row>
    <row r="40" spans="1:11" ht="17.25" thickTop="1" thickBot="1" x14ac:dyDescent="0.3">
      <c r="A40" s="58"/>
      <c r="B40" s="42"/>
      <c r="C40" s="35" t="s">
        <v>35</v>
      </c>
      <c r="D40" s="36" t="s">
        <v>23</v>
      </c>
      <c r="E40" s="37">
        <v>10</v>
      </c>
      <c r="F40" s="78">
        <v>7</v>
      </c>
      <c r="G40" s="72">
        <f>IF(F40="Yes",1,IF(F40="No",0,F40/E40))</f>
        <v>0.7</v>
      </c>
      <c r="H40" s="38"/>
      <c r="I40" s="39">
        <f>Overall!I40</f>
        <v>0.1</v>
      </c>
      <c r="J40" s="40">
        <f>Overall!J40</f>
        <v>0.1</v>
      </c>
      <c r="K40" s="41">
        <f>G40*J40*100</f>
        <v>6.9999999999999991</v>
      </c>
    </row>
    <row r="41" spans="1:11" s="8" customFormat="1" ht="16.5" thickBot="1" x14ac:dyDescent="0.3">
      <c r="A41" s="117" t="s">
        <v>25</v>
      </c>
      <c r="B41" s="118"/>
      <c r="C41" s="118"/>
      <c r="D41" s="21"/>
      <c r="E41" s="22"/>
      <c r="F41" s="23"/>
      <c r="G41" s="70"/>
      <c r="H41" s="24">
        <f>Overall!H41</f>
        <v>0.99999999999999989</v>
      </c>
      <c r="I41" s="25">
        <f>Overall!I41</f>
        <v>1</v>
      </c>
      <c r="J41" s="26">
        <f>Overall!J41</f>
        <v>1.0000000000000004</v>
      </c>
      <c r="K41" s="27">
        <f>SUM(K2:K40)</f>
        <v>90.5</v>
      </c>
    </row>
    <row r="42" spans="1:11" ht="16.5" thickTop="1" x14ac:dyDescent="0.25">
      <c r="E42" t="s">
        <v>46</v>
      </c>
      <c r="F42" s="84" t="s">
        <v>57</v>
      </c>
    </row>
    <row r="43" spans="1:11" x14ac:dyDescent="0.25">
      <c r="C43" s="125" t="s">
        <v>36</v>
      </c>
      <c r="D43" s="125"/>
      <c r="E43" s="125"/>
      <c r="F43" s="125"/>
      <c r="G43" s="125"/>
      <c r="H43" s="125"/>
      <c r="I43" s="125"/>
      <c r="J43" s="125"/>
      <c r="K43" s="125"/>
    </row>
    <row r="44" spans="1:11" x14ac:dyDescent="0.25">
      <c r="B44" s="12">
        <v>10</v>
      </c>
      <c r="C44" s="129" t="s">
        <v>41</v>
      </c>
      <c r="D44" s="129"/>
      <c r="E44" s="129"/>
      <c r="F44" s="129"/>
      <c r="G44" s="129"/>
      <c r="H44" s="129"/>
      <c r="I44" s="129"/>
      <c r="J44" s="129"/>
      <c r="K44" s="129"/>
    </row>
    <row r="45" spans="1:11" x14ac:dyDescent="0.25">
      <c r="B45" s="12">
        <v>8</v>
      </c>
      <c r="C45" s="129" t="s">
        <v>40</v>
      </c>
      <c r="D45" s="129"/>
      <c r="E45" s="129"/>
      <c r="F45" s="129"/>
      <c r="G45" s="129"/>
      <c r="H45" s="129"/>
      <c r="I45" s="129"/>
      <c r="J45" s="129"/>
      <c r="K45" s="129"/>
    </row>
    <row r="46" spans="1:11" x14ac:dyDescent="0.25">
      <c r="B46" s="12">
        <v>5</v>
      </c>
      <c r="C46" s="129" t="s">
        <v>39</v>
      </c>
      <c r="D46" s="129"/>
      <c r="E46" s="129"/>
      <c r="F46" s="129"/>
      <c r="G46" s="129"/>
      <c r="H46" s="129"/>
      <c r="I46" s="129"/>
      <c r="J46" s="129"/>
      <c r="K46" s="129"/>
    </row>
    <row r="47" spans="1:11" x14ac:dyDescent="0.25">
      <c r="B47" s="12">
        <v>2</v>
      </c>
      <c r="C47" s="129" t="s">
        <v>38</v>
      </c>
      <c r="D47" s="129"/>
      <c r="E47" s="129"/>
      <c r="F47" s="129"/>
      <c r="G47" s="129"/>
      <c r="H47" s="129"/>
      <c r="I47" s="129"/>
      <c r="J47" s="129"/>
      <c r="K47" s="129"/>
    </row>
    <row r="48" spans="1:11" x14ac:dyDescent="0.25">
      <c r="B48" s="12">
        <v>0</v>
      </c>
      <c r="C48" s="129" t="s">
        <v>37</v>
      </c>
      <c r="D48" s="129"/>
      <c r="E48" s="129"/>
      <c r="F48" s="129"/>
      <c r="G48" s="129"/>
      <c r="H48" s="129"/>
      <c r="I48" s="129"/>
      <c r="J48" s="129"/>
      <c r="K48" s="129"/>
    </row>
  </sheetData>
  <mergeCells count="23">
    <mergeCell ref="C48:K48"/>
    <mergeCell ref="C43:K43"/>
    <mergeCell ref="B9:C9"/>
    <mergeCell ref="C44:K44"/>
    <mergeCell ref="C45:K45"/>
    <mergeCell ref="C46:K46"/>
    <mergeCell ref="C47:K47"/>
    <mergeCell ref="A41:C41"/>
    <mergeCell ref="A39:C39"/>
    <mergeCell ref="B24:C24"/>
    <mergeCell ref="A28:C28"/>
    <mergeCell ref="B29:C29"/>
    <mergeCell ref="B32:C32"/>
    <mergeCell ref="A35:C35"/>
    <mergeCell ref="B36:C36"/>
    <mergeCell ref="B14:C14"/>
    <mergeCell ref="B17:C17"/>
    <mergeCell ref="B20:C20"/>
    <mergeCell ref="H1:J1"/>
    <mergeCell ref="A2:C2"/>
    <mergeCell ref="B3:C3"/>
    <mergeCell ref="A1:C1"/>
    <mergeCell ref="A13:C13"/>
  </mergeCells>
  <pageMargins left="0.7" right="0.7" top="0.75" bottom="0.75" header="0.3" footer="0.3"/>
  <pageSetup orientation="portrait" horizontalDpi="90" verticalDpi="90" r:id="rId1"/>
  <headerFooter>
    <oddFooter>&amp;L&amp;1#&amp;"Calibri"&amp;10&amp;K737373Caterpillar: Confidential Green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4691DD-45F1-1946-AD37-20D89D39A079}">
  <dimension ref="A1:K48"/>
  <sheetViews>
    <sheetView showGridLines="0" workbookViewId="0">
      <selection activeCell="K2" sqref="K2"/>
    </sheetView>
  </sheetViews>
  <sheetFormatPr defaultColWidth="11" defaultRowHeight="15.75" x14ac:dyDescent="0.25"/>
  <cols>
    <col min="1" max="2" width="2.875" style="82" customWidth="1"/>
    <col min="3" max="3" width="50.875" style="82" bestFit="1" customWidth="1"/>
    <col min="4" max="4" width="7.625" style="1" bestFit="1" customWidth="1"/>
    <col min="5" max="5" width="12.625" bestFit="1" customWidth="1"/>
    <col min="6" max="6" width="13.625" style="2" bestFit="1" customWidth="1"/>
    <col min="7" max="7" width="7.625" style="3" bestFit="1" customWidth="1"/>
    <col min="8" max="8" width="7.125" style="4" customWidth="1"/>
    <col min="9" max="10" width="7.125" style="4" bestFit="1" customWidth="1"/>
    <col min="11" max="11" width="7.625" style="5" bestFit="1" customWidth="1"/>
  </cols>
  <sheetData>
    <row r="1" spans="1:11" s="8" customFormat="1" ht="16.5" thickBot="1" x14ac:dyDescent="0.3">
      <c r="A1" s="130" t="s">
        <v>48</v>
      </c>
      <c r="B1" s="130"/>
      <c r="C1" s="130"/>
      <c r="D1" s="9" t="s">
        <v>22</v>
      </c>
      <c r="E1" s="8" t="s">
        <v>21</v>
      </c>
      <c r="F1" s="10" t="s">
        <v>20</v>
      </c>
      <c r="G1" s="69" t="s">
        <v>32</v>
      </c>
      <c r="H1" s="120" t="s">
        <v>33</v>
      </c>
      <c r="I1" s="120"/>
      <c r="J1" s="120"/>
      <c r="K1" s="11" t="s">
        <v>61</v>
      </c>
    </row>
    <row r="2" spans="1:11" s="8" customFormat="1" ht="16.5" thickBot="1" x14ac:dyDescent="0.3">
      <c r="A2" s="117" t="s">
        <v>18</v>
      </c>
      <c r="B2" s="118"/>
      <c r="C2" s="118"/>
      <c r="D2" s="21"/>
      <c r="E2" s="22"/>
      <c r="F2" s="23"/>
      <c r="G2" s="70"/>
      <c r="H2" s="24">
        <f>Overall!H2</f>
        <v>0.3</v>
      </c>
      <c r="I2" s="25"/>
      <c r="J2" s="26"/>
      <c r="K2" s="27"/>
    </row>
    <row r="3" spans="1:11" s="8" customFormat="1" ht="16.5" thickTop="1" x14ac:dyDescent="0.25">
      <c r="A3" s="57"/>
      <c r="B3" s="123" t="s">
        <v>2</v>
      </c>
      <c r="C3" s="124"/>
      <c r="D3" s="51"/>
      <c r="E3" s="52"/>
      <c r="F3" s="52"/>
      <c r="G3" s="75"/>
      <c r="H3" s="53"/>
      <c r="I3" s="54">
        <f>Overall!I3</f>
        <v>0.18</v>
      </c>
      <c r="J3" s="55"/>
      <c r="K3" s="56"/>
    </row>
    <row r="4" spans="1:11" x14ac:dyDescent="0.25">
      <c r="A4" s="58"/>
      <c r="B4" s="43"/>
      <c r="C4" s="104" t="s">
        <v>3</v>
      </c>
      <c r="D4" s="106" t="s">
        <v>23</v>
      </c>
      <c r="E4" s="109">
        <v>10</v>
      </c>
      <c r="F4" s="87">
        <v>9</v>
      </c>
      <c r="G4" s="88">
        <f>IF(F4="Yes",1,IF(F4="No",0,F4/E4))</f>
        <v>0.9</v>
      </c>
      <c r="H4" s="89"/>
      <c r="I4" s="90"/>
      <c r="J4" s="91">
        <f>Overall!J4</f>
        <v>3.5999999999999997E-2</v>
      </c>
      <c r="K4" s="92">
        <f>G4*J4*100</f>
        <v>3.2399999999999998</v>
      </c>
    </row>
    <row r="5" spans="1:11" x14ac:dyDescent="0.25">
      <c r="A5" s="58"/>
      <c r="B5" s="43"/>
      <c r="C5" s="104" t="s">
        <v>4</v>
      </c>
      <c r="D5" s="106" t="s">
        <v>7</v>
      </c>
      <c r="E5" s="109" t="s">
        <v>19</v>
      </c>
      <c r="F5" s="87" t="s">
        <v>19</v>
      </c>
      <c r="G5" s="88">
        <f t="shared" ref="G5:G8" si="0">IF(F5="Yes",1,IF(F5="No",0,F5/E5))</f>
        <v>1</v>
      </c>
      <c r="H5" s="89"/>
      <c r="I5" s="90"/>
      <c r="J5" s="91">
        <f>Overall!J5</f>
        <v>3.5999999999999997E-2</v>
      </c>
      <c r="K5" s="92">
        <f>G5*J5*100</f>
        <v>3.5999999999999996</v>
      </c>
    </row>
    <row r="6" spans="1:11" x14ac:dyDescent="0.25">
      <c r="A6" s="58"/>
      <c r="B6" s="43"/>
      <c r="C6" s="104" t="s">
        <v>49</v>
      </c>
      <c r="D6" s="106" t="s">
        <v>7</v>
      </c>
      <c r="E6" s="109" t="s">
        <v>19</v>
      </c>
      <c r="F6" s="87" t="s">
        <v>19</v>
      </c>
      <c r="G6" s="88">
        <f t="shared" si="0"/>
        <v>1</v>
      </c>
      <c r="H6" s="89"/>
      <c r="I6" s="90"/>
      <c r="J6" s="91">
        <f>Overall!J6</f>
        <v>3.5999999999999997E-2</v>
      </c>
      <c r="K6" s="92">
        <f t="shared" ref="K6:K7" si="1">G6*J6*100</f>
        <v>3.5999999999999996</v>
      </c>
    </row>
    <row r="7" spans="1:11" x14ac:dyDescent="0.25">
      <c r="A7" s="58"/>
      <c r="B7" s="43"/>
      <c r="C7" s="104" t="s">
        <v>42</v>
      </c>
      <c r="D7" s="106" t="s">
        <v>7</v>
      </c>
      <c r="E7" s="109" t="s">
        <v>19</v>
      </c>
      <c r="F7" s="87" t="s">
        <v>19</v>
      </c>
      <c r="G7" s="88">
        <f t="shared" si="0"/>
        <v>1</v>
      </c>
      <c r="H7" s="89"/>
      <c r="I7" s="90"/>
      <c r="J7" s="91">
        <f>Overall!J7</f>
        <v>3.5999999999999997E-2</v>
      </c>
      <c r="K7" s="92">
        <f t="shared" si="1"/>
        <v>3.5999999999999996</v>
      </c>
    </row>
    <row r="8" spans="1:11" x14ac:dyDescent="0.25">
      <c r="A8" s="58"/>
      <c r="B8" s="43"/>
      <c r="C8" s="104" t="s">
        <v>26</v>
      </c>
      <c r="D8" s="106" t="s">
        <v>23</v>
      </c>
      <c r="E8" s="109">
        <v>10</v>
      </c>
      <c r="F8" s="80">
        <v>9</v>
      </c>
      <c r="G8" s="74">
        <f t="shared" si="0"/>
        <v>0.9</v>
      </c>
      <c r="H8" s="31"/>
      <c r="I8" s="32"/>
      <c r="J8" s="33">
        <f>Overall!J8</f>
        <v>3.5999999999999997E-2</v>
      </c>
      <c r="K8" s="34">
        <f>G8*J8*100</f>
        <v>3.2399999999999998</v>
      </c>
    </row>
    <row r="9" spans="1:11" s="8" customFormat="1" x14ac:dyDescent="0.25">
      <c r="A9" s="57"/>
      <c r="B9" s="123" t="s">
        <v>1</v>
      </c>
      <c r="C9" s="124"/>
      <c r="D9" s="51"/>
      <c r="E9" s="52"/>
      <c r="F9" s="52"/>
      <c r="G9" s="75"/>
      <c r="H9" s="53"/>
      <c r="I9" s="54">
        <f>Overall!I9</f>
        <v>0.12</v>
      </c>
      <c r="J9" s="55"/>
      <c r="K9" s="56"/>
    </row>
    <row r="10" spans="1:11" x14ac:dyDescent="0.25">
      <c r="A10" s="58"/>
      <c r="B10" s="43"/>
      <c r="C10" s="104" t="s">
        <v>27</v>
      </c>
      <c r="D10" s="106" t="s">
        <v>23</v>
      </c>
      <c r="E10" s="109">
        <v>10</v>
      </c>
      <c r="F10" s="87">
        <v>10</v>
      </c>
      <c r="G10" s="88">
        <f>IF(F10="Yes",1,IF(F10="No",0,F10/E10))</f>
        <v>1</v>
      </c>
      <c r="H10" s="89"/>
      <c r="I10" s="90"/>
      <c r="J10" s="91">
        <f>Overall!J10</f>
        <v>0.04</v>
      </c>
      <c r="K10" s="92">
        <f>G10*J10*100</f>
        <v>4</v>
      </c>
    </row>
    <row r="11" spans="1:11" x14ac:dyDescent="0.25">
      <c r="A11" s="58"/>
      <c r="B11" s="43"/>
      <c r="C11" s="104" t="s">
        <v>50</v>
      </c>
      <c r="D11" s="107" t="s">
        <v>23</v>
      </c>
      <c r="E11" s="109">
        <v>10</v>
      </c>
      <c r="F11" s="87">
        <v>9</v>
      </c>
      <c r="G11" s="88">
        <f>IF(F11="Yes",1,IF(F11="No",0,F11/E11))</f>
        <v>0.9</v>
      </c>
      <c r="H11" s="89"/>
      <c r="I11" s="90"/>
      <c r="J11" s="91">
        <f>Overall!J11</f>
        <v>0.04</v>
      </c>
      <c r="K11" s="92">
        <f>G11*J11*100</f>
        <v>3.6000000000000005</v>
      </c>
    </row>
    <row r="12" spans="1:11" s="8" customFormat="1" ht="16.5" thickBot="1" x14ac:dyDescent="0.3">
      <c r="A12" s="59"/>
      <c r="B12" s="60"/>
      <c r="C12" s="101" t="s">
        <v>28</v>
      </c>
      <c r="D12" s="108" t="s">
        <v>23</v>
      </c>
      <c r="E12" s="110">
        <v>10</v>
      </c>
      <c r="F12" s="81">
        <v>9</v>
      </c>
      <c r="G12" s="76">
        <f t="shared" ref="G12" si="2">IF(F12="Yes",1,IF(F12="No",0,F12/E12))</f>
        <v>0.9</v>
      </c>
      <c r="H12" s="15"/>
      <c r="I12" s="7"/>
      <c r="J12" s="16">
        <f>Overall!J12</f>
        <v>0.04</v>
      </c>
      <c r="K12" s="18">
        <f t="shared" ref="K12" si="3">G12*J12*100</f>
        <v>3.6000000000000005</v>
      </c>
    </row>
    <row r="13" spans="1:11" s="8" customFormat="1" ht="16.5" thickBot="1" x14ac:dyDescent="0.3">
      <c r="A13" s="117" t="s">
        <v>5</v>
      </c>
      <c r="B13" s="118"/>
      <c r="C13" s="118"/>
      <c r="D13" s="21"/>
      <c r="E13" s="23"/>
      <c r="F13" s="23"/>
      <c r="G13" s="70"/>
      <c r="H13" s="24">
        <f>Overall!H13</f>
        <v>0.38</v>
      </c>
      <c r="I13" s="25"/>
      <c r="J13" s="26"/>
      <c r="K13" s="27"/>
    </row>
    <row r="14" spans="1:11" ht="16.5" thickTop="1" x14ac:dyDescent="0.25">
      <c r="A14" s="57"/>
      <c r="B14" s="126" t="s">
        <v>16</v>
      </c>
      <c r="C14" s="127"/>
      <c r="D14" s="63"/>
      <c r="E14" s="64"/>
      <c r="F14" s="64"/>
      <c r="G14" s="71"/>
      <c r="H14" s="65"/>
      <c r="I14" s="54">
        <f>Overall!I14</f>
        <v>7.6000000000000012E-2</v>
      </c>
      <c r="J14" s="67"/>
      <c r="K14" s="68"/>
    </row>
    <row r="15" spans="1:11" x14ac:dyDescent="0.25">
      <c r="A15" s="58"/>
      <c r="B15" s="43"/>
      <c r="C15" s="85" t="s">
        <v>15</v>
      </c>
      <c r="D15" s="86" t="s">
        <v>23</v>
      </c>
      <c r="E15" s="111">
        <v>10</v>
      </c>
      <c r="F15" s="87">
        <v>9</v>
      </c>
      <c r="G15" s="88">
        <f>IF(F15="Yes",1,IF(F15="No",0,F15/E15))</f>
        <v>0.9</v>
      </c>
      <c r="H15" s="89"/>
      <c r="I15" s="90"/>
      <c r="J15" s="91">
        <f>Overall!J15</f>
        <v>3.8000000000000006E-2</v>
      </c>
      <c r="K15" s="92">
        <f>G15*J15*100</f>
        <v>3.4200000000000008</v>
      </c>
    </row>
    <row r="16" spans="1:11" s="8" customFormat="1" x14ac:dyDescent="0.25">
      <c r="A16" s="58"/>
      <c r="B16" s="43"/>
      <c r="C16" s="29" t="s">
        <v>29</v>
      </c>
      <c r="D16" s="30" t="s">
        <v>23</v>
      </c>
      <c r="E16" s="112">
        <v>10</v>
      </c>
      <c r="F16" s="80">
        <v>8</v>
      </c>
      <c r="G16" s="74">
        <f>IF(F16="Yes",1,IF(F16="No",0,F16/E16))</f>
        <v>0.8</v>
      </c>
      <c r="H16" s="31"/>
      <c r="I16" s="32"/>
      <c r="J16" s="33">
        <f>Overall!J16</f>
        <v>3.8000000000000006E-2</v>
      </c>
      <c r="K16" s="34">
        <f>G16*J16*100</f>
        <v>3.0400000000000005</v>
      </c>
    </row>
    <row r="17" spans="1:11" x14ac:dyDescent="0.25">
      <c r="A17" s="57"/>
      <c r="B17" s="123" t="s">
        <v>13</v>
      </c>
      <c r="C17" s="124"/>
      <c r="D17" s="51"/>
      <c r="E17" s="52"/>
      <c r="F17" s="52"/>
      <c r="G17" s="75"/>
      <c r="H17" s="53"/>
      <c r="I17" s="54">
        <f>Overall!I17</f>
        <v>7.6000000000000012E-2</v>
      </c>
      <c r="J17" s="55"/>
      <c r="K17" s="56"/>
    </row>
    <row r="18" spans="1:11" x14ac:dyDescent="0.25">
      <c r="A18" s="58"/>
      <c r="B18" s="43"/>
      <c r="C18" s="104" t="s">
        <v>6</v>
      </c>
      <c r="D18" s="106" t="s">
        <v>24</v>
      </c>
      <c r="E18" s="109">
        <v>4</v>
      </c>
      <c r="F18" s="87">
        <v>2</v>
      </c>
      <c r="G18" s="88">
        <f>IF(F18="Yes",1,IF(F18="No",0,F18/E18))</f>
        <v>0.5</v>
      </c>
      <c r="H18" s="89"/>
      <c r="I18" s="90"/>
      <c r="J18" s="91">
        <f>Overall!J18</f>
        <v>3.8000000000000006E-2</v>
      </c>
      <c r="K18" s="92">
        <f>G18*J18*100</f>
        <v>1.9000000000000004</v>
      </c>
    </row>
    <row r="19" spans="1:11" s="8" customFormat="1" x14ac:dyDescent="0.25">
      <c r="A19" s="58"/>
      <c r="B19" s="43"/>
      <c r="C19" s="102" t="s">
        <v>51</v>
      </c>
      <c r="D19" s="106" t="s">
        <v>23</v>
      </c>
      <c r="E19" s="109">
        <v>10</v>
      </c>
      <c r="F19" s="79">
        <v>9</v>
      </c>
      <c r="G19" s="73">
        <f t="shared" ref="G19" si="4">IF(F19="Yes",1,IF(F19="No",0,F19/E19))</f>
        <v>0.9</v>
      </c>
      <c r="H19" s="13"/>
      <c r="I19" s="6"/>
      <c r="J19" s="14">
        <f>Overall!J19</f>
        <v>3.8000000000000006E-2</v>
      </c>
      <c r="K19" s="17">
        <f>G19*J19*100</f>
        <v>3.4200000000000008</v>
      </c>
    </row>
    <row r="20" spans="1:11" x14ac:dyDescent="0.25">
      <c r="A20" s="57"/>
      <c r="B20" s="123" t="s">
        <v>17</v>
      </c>
      <c r="C20" s="124"/>
      <c r="D20" s="51"/>
      <c r="E20" s="52"/>
      <c r="F20" s="52"/>
      <c r="G20" s="75"/>
      <c r="H20" s="53"/>
      <c r="I20" s="54">
        <f>Overall!I20</f>
        <v>0.11399999999999999</v>
      </c>
      <c r="J20" s="55"/>
      <c r="K20" s="56"/>
    </row>
    <row r="21" spans="1:11" x14ac:dyDescent="0.25">
      <c r="A21" s="58"/>
      <c r="B21" s="43"/>
      <c r="C21" s="104" t="s">
        <v>44</v>
      </c>
      <c r="D21" s="106" t="s">
        <v>7</v>
      </c>
      <c r="E21" s="109" t="s">
        <v>19</v>
      </c>
      <c r="F21" s="87" t="s">
        <v>19</v>
      </c>
      <c r="G21" s="88">
        <f t="shared" ref="G21:G23" si="5">IF(F21="Yes",1,IF(F21="No",0,F21/E21))</f>
        <v>1</v>
      </c>
      <c r="H21" s="89"/>
      <c r="I21" s="90"/>
      <c r="J21" s="91">
        <f>Overall!J21</f>
        <v>3.7999999999999999E-2</v>
      </c>
      <c r="K21" s="92">
        <f t="shared" ref="K21:K23" si="6">G21*J21*100</f>
        <v>3.8</v>
      </c>
    </row>
    <row r="22" spans="1:11" x14ac:dyDescent="0.25">
      <c r="A22" s="58"/>
      <c r="B22" s="43"/>
      <c r="C22" s="104" t="s">
        <v>52</v>
      </c>
      <c r="D22" s="106" t="s">
        <v>7</v>
      </c>
      <c r="E22" s="109" t="s">
        <v>19</v>
      </c>
      <c r="F22" s="87" t="s">
        <v>19</v>
      </c>
      <c r="G22" s="88">
        <f t="shared" si="5"/>
        <v>1</v>
      </c>
      <c r="H22" s="89"/>
      <c r="I22" s="90"/>
      <c r="J22" s="91">
        <f>Overall!J22</f>
        <v>3.7999999999999999E-2</v>
      </c>
      <c r="K22" s="92">
        <f t="shared" si="6"/>
        <v>3.8</v>
      </c>
    </row>
    <row r="23" spans="1:11" s="8" customFormat="1" x14ac:dyDescent="0.25">
      <c r="A23" s="58"/>
      <c r="B23" s="43"/>
      <c r="C23" s="103" t="s">
        <v>53</v>
      </c>
      <c r="D23" s="106" t="s">
        <v>23</v>
      </c>
      <c r="E23" s="109">
        <v>10</v>
      </c>
      <c r="F23" s="80">
        <v>9</v>
      </c>
      <c r="G23" s="74">
        <f t="shared" si="5"/>
        <v>0.9</v>
      </c>
      <c r="H23" s="31"/>
      <c r="I23" s="32"/>
      <c r="J23" s="33">
        <f>Overall!J23</f>
        <v>3.7999999999999999E-2</v>
      </c>
      <c r="K23" s="34">
        <f t="shared" si="6"/>
        <v>3.42</v>
      </c>
    </row>
    <row r="24" spans="1:11" x14ac:dyDescent="0.25">
      <c r="A24" s="57"/>
      <c r="B24" s="123" t="s">
        <v>0</v>
      </c>
      <c r="C24" s="124"/>
      <c r="D24" s="51"/>
      <c r="E24" s="52"/>
      <c r="F24" s="52"/>
      <c r="G24" s="75"/>
      <c r="H24" s="53"/>
      <c r="I24" s="54">
        <f>Overall!I24</f>
        <v>0.11399999999999999</v>
      </c>
      <c r="J24" s="55"/>
      <c r="K24" s="56"/>
    </row>
    <row r="25" spans="1:11" x14ac:dyDescent="0.25">
      <c r="A25" s="58"/>
      <c r="B25" s="43"/>
      <c r="C25" s="85" t="s">
        <v>45</v>
      </c>
      <c r="D25" s="86" t="s">
        <v>24</v>
      </c>
      <c r="E25" s="111">
        <v>4</v>
      </c>
      <c r="F25" s="87">
        <v>14</v>
      </c>
      <c r="G25" s="88">
        <f>IF(F25="Yes",1,IF(F25="No",0,F25/E25))</f>
        <v>3.5</v>
      </c>
      <c r="H25" s="89"/>
      <c r="I25" s="90"/>
      <c r="J25" s="91">
        <f>Overall!J25</f>
        <v>3.7999999999999999E-2</v>
      </c>
      <c r="K25" s="92">
        <f>G25*J25*100</f>
        <v>13.3</v>
      </c>
    </row>
    <row r="26" spans="1:11" x14ac:dyDescent="0.25">
      <c r="A26" s="58"/>
      <c r="B26" s="43"/>
      <c r="C26" s="85" t="s">
        <v>54</v>
      </c>
      <c r="D26" s="86" t="s">
        <v>7</v>
      </c>
      <c r="E26" s="111" t="s">
        <v>19</v>
      </c>
      <c r="F26" s="87" t="s">
        <v>19</v>
      </c>
      <c r="G26" s="88">
        <f t="shared" ref="G26:G27" si="7">IF(F26="Yes",1,IF(F26="No",0,F26/E26))</f>
        <v>1</v>
      </c>
      <c r="H26" s="89"/>
      <c r="I26" s="90"/>
      <c r="J26" s="91">
        <f>Overall!J26</f>
        <v>3.7999999999999999E-2</v>
      </c>
      <c r="K26" s="92">
        <f>G26*J26*100</f>
        <v>3.8</v>
      </c>
    </row>
    <row r="27" spans="1:11" s="8" customFormat="1" ht="16.5" thickBot="1" x14ac:dyDescent="0.3">
      <c r="A27" s="59"/>
      <c r="B27" s="60"/>
      <c r="C27" s="62" t="s">
        <v>43</v>
      </c>
      <c r="D27" s="20" t="s">
        <v>23</v>
      </c>
      <c r="E27" s="113">
        <v>10</v>
      </c>
      <c r="F27" s="81">
        <v>9</v>
      </c>
      <c r="G27" s="76">
        <f t="shared" si="7"/>
        <v>0.9</v>
      </c>
      <c r="H27" s="15"/>
      <c r="I27" s="7"/>
      <c r="J27" s="16">
        <f>Overall!J27</f>
        <v>3.7999999999999999E-2</v>
      </c>
      <c r="K27" s="18">
        <f>G27*J27*100</f>
        <v>3.42</v>
      </c>
    </row>
    <row r="28" spans="1:11" s="8" customFormat="1" ht="16.5" thickBot="1" x14ac:dyDescent="0.3">
      <c r="A28" s="117" t="s">
        <v>8</v>
      </c>
      <c r="B28" s="118"/>
      <c r="C28" s="118"/>
      <c r="D28" s="21"/>
      <c r="E28" s="23"/>
      <c r="F28" s="23"/>
      <c r="G28" s="70"/>
      <c r="H28" s="24">
        <f>Overall!H28</f>
        <v>0.14000000000000001</v>
      </c>
      <c r="I28" s="25"/>
      <c r="J28" s="26"/>
      <c r="K28" s="27"/>
    </row>
    <row r="29" spans="1:11" ht="16.5" thickTop="1" x14ac:dyDescent="0.25">
      <c r="A29" s="57"/>
      <c r="B29" s="126" t="s">
        <v>14</v>
      </c>
      <c r="C29" s="127"/>
      <c r="D29" s="63"/>
      <c r="E29" s="64"/>
      <c r="F29" s="64"/>
      <c r="G29" s="71"/>
      <c r="H29" s="65"/>
      <c r="I29" s="54">
        <f>Overall!I29</f>
        <v>7.0000000000000007E-2</v>
      </c>
      <c r="J29" s="67"/>
      <c r="K29" s="68"/>
    </row>
    <row r="30" spans="1:11" x14ac:dyDescent="0.25">
      <c r="A30" s="58"/>
      <c r="B30" s="43"/>
      <c r="C30" s="85" t="s">
        <v>15</v>
      </c>
      <c r="D30" s="86" t="s">
        <v>23</v>
      </c>
      <c r="E30" s="111">
        <v>10</v>
      </c>
      <c r="F30" s="87">
        <v>8</v>
      </c>
      <c r="G30" s="88">
        <f>IF(F30="Yes",1,IF(F30="No",0,F30/E30))</f>
        <v>0.8</v>
      </c>
      <c r="H30" s="89"/>
      <c r="I30" s="90"/>
      <c r="J30" s="91">
        <f>Overall!J30</f>
        <v>3.5000000000000003E-2</v>
      </c>
      <c r="K30" s="92">
        <f>G30*J30*100</f>
        <v>2.8000000000000003</v>
      </c>
    </row>
    <row r="31" spans="1:11" s="8" customFormat="1" x14ac:dyDescent="0.25">
      <c r="A31" s="58"/>
      <c r="B31" s="43"/>
      <c r="C31" s="29" t="s">
        <v>30</v>
      </c>
      <c r="D31" s="30" t="s">
        <v>23</v>
      </c>
      <c r="E31" s="112">
        <v>10</v>
      </c>
      <c r="F31" s="80">
        <v>8</v>
      </c>
      <c r="G31" s="74">
        <f>IF(F31="Yes",1,IF(F31="No",0,F31/E31))</f>
        <v>0.8</v>
      </c>
      <c r="H31" s="31"/>
      <c r="I31" s="32"/>
      <c r="J31" s="33">
        <f>Overall!J31</f>
        <v>3.5000000000000003E-2</v>
      </c>
      <c r="K31" s="34">
        <f>G31*J31*100</f>
        <v>2.8000000000000003</v>
      </c>
    </row>
    <row r="32" spans="1:11" x14ac:dyDescent="0.25">
      <c r="A32" s="57"/>
      <c r="B32" s="123" t="s">
        <v>9</v>
      </c>
      <c r="C32" s="124"/>
      <c r="D32" s="51"/>
      <c r="E32" s="52"/>
      <c r="F32" s="52"/>
      <c r="G32" s="75"/>
      <c r="H32" s="53"/>
      <c r="I32" s="54">
        <f>Overall!I32</f>
        <v>7.0000000000000007E-2</v>
      </c>
      <c r="J32" s="55"/>
      <c r="K32" s="56"/>
    </row>
    <row r="33" spans="1:11" x14ac:dyDescent="0.25">
      <c r="A33" s="58"/>
      <c r="B33" s="43"/>
      <c r="C33" s="85" t="s">
        <v>10</v>
      </c>
      <c r="D33" s="86" t="s">
        <v>23</v>
      </c>
      <c r="E33" s="111">
        <v>10</v>
      </c>
      <c r="F33" s="87">
        <v>10</v>
      </c>
      <c r="G33" s="88">
        <f t="shared" ref="G33:G34" si="8">IF(F33="Yes",1,IF(F33="No",0,F33/E33))</f>
        <v>1</v>
      </c>
      <c r="H33" s="89"/>
      <c r="I33" s="90"/>
      <c r="J33" s="91">
        <f>Overall!J33</f>
        <v>3.5000000000000003E-2</v>
      </c>
      <c r="K33" s="92">
        <f>G33*J33*100</f>
        <v>3.5000000000000004</v>
      </c>
    </row>
    <row r="34" spans="1:11" s="8" customFormat="1" ht="16.5" thickBot="1" x14ac:dyDescent="0.3">
      <c r="A34" s="58"/>
      <c r="B34" s="43"/>
      <c r="C34" s="28" t="s">
        <v>55</v>
      </c>
      <c r="D34" s="19" t="s">
        <v>23</v>
      </c>
      <c r="E34" s="114">
        <v>10</v>
      </c>
      <c r="F34" s="79">
        <v>10</v>
      </c>
      <c r="G34" s="73">
        <f t="shared" si="8"/>
        <v>1</v>
      </c>
      <c r="H34" s="13"/>
      <c r="I34" s="6"/>
      <c r="J34" s="14">
        <f>Overall!J34</f>
        <v>3.5000000000000003E-2</v>
      </c>
      <c r="K34" s="17">
        <f>G34*J34*100</f>
        <v>3.5000000000000004</v>
      </c>
    </row>
    <row r="35" spans="1:11" s="8" customFormat="1" ht="16.5" thickBot="1" x14ac:dyDescent="0.3">
      <c r="A35" s="117" t="s">
        <v>11</v>
      </c>
      <c r="B35" s="118"/>
      <c r="C35" s="118"/>
      <c r="D35" s="21"/>
      <c r="E35" s="23"/>
      <c r="F35" s="23"/>
      <c r="G35" s="70"/>
      <c r="H35" s="24">
        <f>Overall!H35</f>
        <v>0.08</v>
      </c>
      <c r="I35" s="25"/>
      <c r="J35" s="26"/>
      <c r="K35" s="27"/>
    </row>
    <row r="36" spans="1:11" ht="16.5" thickTop="1" x14ac:dyDescent="0.25">
      <c r="A36" s="61"/>
      <c r="B36" s="128" t="s">
        <v>12</v>
      </c>
      <c r="C36" s="128"/>
      <c r="D36" s="45"/>
      <c r="E36" s="46"/>
      <c r="F36" s="46"/>
      <c r="G36" s="77"/>
      <c r="H36" s="47"/>
      <c r="I36" s="54">
        <f>Overall!I36</f>
        <v>0.08</v>
      </c>
      <c r="J36" s="49"/>
      <c r="K36" s="50"/>
    </row>
    <row r="37" spans="1:11" x14ac:dyDescent="0.25">
      <c r="A37" s="58"/>
      <c r="B37" s="42"/>
      <c r="C37" s="85" t="s">
        <v>56</v>
      </c>
      <c r="D37" s="86" t="s">
        <v>23</v>
      </c>
      <c r="E37" s="111">
        <v>10</v>
      </c>
      <c r="F37" s="87">
        <v>7</v>
      </c>
      <c r="G37" s="88">
        <f>IF(F37="Yes",1,IF(F37="No",0,F37/E37))</f>
        <v>0.7</v>
      </c>
      <c r="H37" s="89"/>
      <c r="I37" s="90"/>
      <c r="J37" s="91">
        <f>Overall!J37</f>
        <v>0.04</v>
      </c>
      <c r="K37" s="92">
        <f t="shared" ref="K37:K38" si="9">G37*J37*100</f>
        <v>2.8</v>
      </c>
    </row>
    <row r="38" spans="1:11" ht="16.5" thickBot="1" x14ac:dyDescent="0.3">
      <c r="A38" s="58"/>
      <c r="B38" s="44"/>
      <c r="C38" s="29" t="s">
        <v>31</v>
      </c>
      <c r="D38" s="30" t="s">
        <v>23</v>
      </c>
      <c r="E38" s="112">
        <v>10</v>
      </c>
      <c r="F38" s="80">
        <v>10</v>
      </c>
      <c r="G38" s="74">
        <f t="shared" ref="G38" si="10">IF(F38="Yes",1,IF(F38="No",0,F38/E38))</f>
        <v>1</v>
      </c>
      <c r="H38" s="31"/>
      <c r="I38" s="32"/>
      <c r="J38" s="33">
        <f>Overall!J38</f>
        <v>0.04</v>
      </c>
      <c r="K38" s="34">
        <f t="shared" si="9"/>
        <v>4</v>
      </c>
    </row>
    <row r="39" spans="1:11" s="8" customFormat="1" ht="16.5" thickBot="1" x14ac:dyDescent="0.3">
      <c r="A39" s="117" t="s">
        <v>34</v>
      </c>
      <c r="B39" s="118"/>
      <c r="C39" s="118"/>
      <c r="D39" s="21"/>
      <c r="E39" s="23"/>
      <c r="F39" s="23"/>
      <c r="G39" s="70"/>
      <c r="H39" s="24">
        <f>Overall!H39</f>
        <v>0.1</v>
      </c>
      <c r="I39" s="25"/>
      <c r="J39" s="26"/>
      <c r="K39" s="27"/>
    </row>
    <row r="40" spans="1:11" ht="17.25" thickTop="1" thickBot="1" x14ac:dyDescent="0.3">
      <c r="A40" s="58"/>
      <c r="B40" s="42"/>
      <c r="C40" s="35" t="s">
        <v>35</v>
      </c>
      <c r="D40" s="36" t="s">
        <v>23</v>
      </c>
      <c r="E40" s="37">
        <v>10</v>
      </c>
      <c r="F40" s="78">
        <v>9</v>
      </c>
      <c r="G40" s="72">
        <f>IF(F40="Yes",1,IF(F40="No",0,F40/E40))</f>
        <v>0.9</v>
      </c>
      <c r="H40" s="38"/>
      <c r="I40" s="39">
        <f>Overall!I40</f>
        <v>0.1</v>
      </c>
      <c r="J40" s="40">
        <f>Overall!J40</f>
        <v>0.1</v>
      </c>
      <c r="K40" s="41">
        <f>G40*J40*100</f>
        <v>9.0000000000000018</v>
      </c>
    </row>
    <row r="41" spans="1:11" s="8" customFormat="1" ht="16.5" thickBot="1" x14ac:dyDescent="0.3">
      <c r="A41" s="117" t="s">
        <v>25</v>
      </c>
      <c r="B41" s="118"/>
      <c r="C41" s="118"/>
      <c r="D41" s="21"/>
      <c r="E41" s="22"/>
      <c r="F41" s="23"/>
      <c r="G41" s="70"/>
      <c r="H41" s="24">
        <f>Overall!H41</f>
        <v>0.99999999999999989</v>
      </c>
      <c r="I41" s="25">
        <f>Overall!I41</f>
        <v>1</v>
      </c>
      <c r="J41" s="26">
        <f>Overall!J41</f>
        <v>1.0000000000000004</v>
      </c>
      <c r="K41" s="27">
        <f>SUM(K2:K40)</f>
        <v>100.19999999999999</v>
      </c>
    </row>
    <row r="42" spans="1:11" ht="16.5" thickTop="1" x14ac:dyDescent="0.25">
      <c r="A42" s="83"/>
      <c r="B42" s="83"/>
      <c r="C42" s="83"/>
      <c r="E42" t="s">
        <v>46</v>
      </c>
      <c r="F42" s="84" t="s">
        <v>58</v>
      </c>
    </row>
    <row r="43" spans="1:11" x14ac:dyDescent="0.25">
      <c r="A43" s="83"/>
      <c r="B43" s="83"/>
      <c r="C43" s="125" t="s">
        <v>36</v>
      </c>
      <c r="D43" s="125"/>
      <c r="E43" s="125"/>
      <c r="F43" s="125"/>
      <c r="G43" s="125"/>
      <c r="H43" s="125"/>
      <c r="I43" s="125"/>
      <c r="J43" s="125"/>
      <c r="K43" s="125"/>
    </row>
    <row r="44" spans="1:11" x14ac:dyDescent="0.25">
      <c r="A44" s="83"/>
      <c r="B44" s="83">
        <v>10</v>
      </c>
      <c r="C44" s="129" t="s">
        <v>41</v>
      </c>
      <c r="D44" s="129"/>
      <c r="E44" s="129"/>
      <c r="F44" s="129"/>
      <c r="G44" s="129"/>
      <c r="H44" s="129"/>
      <c r="I44" s="129"/>
      <c r="J44" s="129"/>
      <c r="K44" s="129"/>
    </row>
    <row r="45" spans="1:11" x14ac:dyDescent="0.25">
      <c r="A45" s="83"/>
      <c r="B45" s="83">
        <v>8</v>
      </c>
      <c r="C45" s="129" t="s">
        <v>40</v>
      </c>
      <c r="D45" s="129"/>
      <c r="E45" s="129"/>
      <c r="F45" s="129"/>
      <c r="G45" s="129"/>
      <c r="H45" s="129"/>
      <c r="I45" s="129"/>
      <c r="J45" s="129"/>
      <c r="K45" s="129"/>
    </row>
    <row r="46" spans="1:11" x14ac:dyDescent="0.25">
      <c r="A46" s="83"/>
      <c r="B46" s="83">
        <v>5</v>
      </c>
      <c r="C46" s="129" t="s">
        <v>39</v>
      </c>
      <c r="D46" s="129"/>
      <c r="E46" s="129"/>
      <c r="F46" s="129"/>
      <c r="G46" s="129"/>
      <c r="H46" s="129"/>
      <c r="I46" s="129"/>
      <c r="J46" s="129"/>
      <c r="K46" s="129"/>
    </row>
    <row r="47" spans="1:11" x14ac:dyDescent="0.25">
      <c r="A47" s="83"/>
      <c r="B47" s="83">
        <v>2</v>
      </c>
      <c r="C47" s="129" t="s">
        <v>38</v>
      </c>
      <c r="D47" s="129"/>
      <c r="E47" s="129"/>
      <c r="F47" s="129"/>
      <c r="G47" s="129"/>
      <c r="H47" s="129"/>
      <c r="I47" s="129"/>
      <c r="J47" s="129"/>
      <c r="K47" s="129"/>
    </row>
    <row r="48" spans="1:11" x14ac:dyDescent="0.25">
      <c r="A48" s="83"/>
      <c r="B48" s="83">
        <v>0</v>
      </c>
      <c r="C48" s="129" t="s">
        <v>37</v>
      </c>
      <c r="D48" s="129"/>
      <c r="E48" s="129"/>
      <c r="F48" s="129"/>
      <c r="G48" s="129"/>
      <c r="H48" s="129"/>
      <c r="I48" s="129"/>
      <c r="J48" s="129"/>
      <c r="K48" s="129"/>
    </row>
  </sheetData>
  <mergeCells count="23">
    <mergeCell ref="C44:K44"/>
    <mergeCell ref="C45:K45"/>
    <mergeCell ref="C46:K46"/>
    <mergeCell ref="C47:K47"/>
    <mergeCell ref="C48:K48"/>
    <mergeCell ref="C43:K43"/>
    <mergeCell ref="B24:C24"/>
    <mergeCell ref="A28:C28"/>
    <mergeCell ref="B29:C29"/>
    <mergeCell ref="B32:C32"/>
    <mergeCell ref="A35:C35"/>
    <mergeCell ref="B36:C36"/>
    <mergeCell ref="A39:C39"/>
    <mergeCell ref="A41:C41"/>
    <mergeCell ref="B20:C20"/>
    <mergeCell ref="A1:C1"/>
    <mergeCell ref="H1:J1"/>
    <mergeCell ref="A2:C2"/>
    <mergeCell ref="B3:C3"/>
    <mergeCell ref="B9:C9"/>
    <mergeCell ref="A13:C13"/>
    <mergeCell ref="B14:C14"/>
    <mergeCell ref="B17:C17"/>
  </mergeCells>
  <pageMargins left="0.7" right="0.7" top="0.75" bottom="0.75" header="0.3" footer="0.3"/>
  <pageSetup orientation="portrait" horizontalDpi="90" verticalDpi="90" r:id="rId1"/>
  <headerFooter>
    <oddFooter>&amp;L&amp;1#&amp;"Calibri"&amp;10&amp;K737373Caterpillar: Confidential Green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D1AFFB-2A35-B049-98CD-6D099DDD49B8}">
  <dimension ref="A1:K48"/>
  <sheetViews>
    <sheetView showGridLines="0" workbookViewId="0">
      <selection activeCell="K1" sqref="K1"/>
    </sheetView>
  </sheetViews>
  <sheetFormatPr defaultColWidth="11" defaultRowHeight="15.75" x14ac:dyDescent="0.25"/>
  <cols>
    <col min="1" max="2" width="2.875" style="82" customWidth="1"/>
    <col min="3" max="3" width="50.875" style="82" bestFit="1" customWidth="1"/>
    <col min="4" max="4" width="7.625" style="1" bestFit="1" customWidth="1"/>
    <col min="5" max="5" width="12.625" bestFit="1" customWidth="1"/>
    <col min="6" max="6" width="12" style="2" bestFit="1" customWidth="1"/>
    <col min="7" max="7" width="7.625" style="3" bestFit="1" customWidth="1"/>
    <col min="8" max="8" width="7.125" style="4" customWidth="1"/>
    <col min="9" max="10" width="7.125" style="4" bestFit="1" customWidth="1"/>
    <col min="11" max="11" width="7.625" style="5" bestFit="1" customWidth="1"/>
  </cols>
  <sheetData>
    <row r="1" spans="1:11" s="8" customFormat="1" ht="16.5" thickBot="1" x14ac:dyDescent="0.3">
      <c r="A1" s="130" t="s">
        <v>48</v>
      </c>
      <c r="B1" s="130"/>
      <c r="C1" s="130"/>
      <c r="D1" s="9" t="s">
        <v>22</v>
      </c>
      <c r="E1" s="8" t="s">
        <v>21</v>
      </c>
      <c r="F1" s="10" t="s">
        <v>20</v>
      </c>
      <c r="G1" s="69" t="s">
        <v>32</v>
      </c>
      <c r="H1" s="120" t="s">
        <v>33</v>
      </c>
      <c r="I1" s="120"/>
      <c r="J1" s="120"/>
      <c r="K1" s="11" t="s">
        <v>61</v>
      </c>
    </row>
    <row r="2" spans="1:11" s="8" customFormat="1" ht="16.5" thickBot="1" x14ac:dyDescent="0.3">
      <c r="A2" s="117" t="s">
        <v>18</v>
      </c>
      <c r="B2" s="118"/>
      <c r="C2" s="118"/>
      <c r="D2" s="21"/>
      <c r="E2" s="22"/>
      <c r="F2" s="23"/>
      <c r="G2" s="70"/>
      <c r="H2" s="24">
        <f>Overall!H2</f>
        <v>0.3</v>
      </c>
      <c r="I2" s="25"/>
      <c r="J2" s="26"/>
      <c r="K2" s="27"/>
    </row>
    <row r="3" spans="1:11" s="8" customFormat="1" ht="16.5" thickTop="1" x14ac:dyDescent="0.25">
      <c r="A3" s="57"/>
      <c r="B3" s="123" t="s">
        <v>2</v>
      </c>
      <c r="C3" s="124"/>
      <c r="D3" s="51"/>
      <c r="E3" s="52"/>
      <c r="F3" s="52"/>
      <c r="G3" s="75"/>
      <c r="H3" s="53"/>
      <c r="I3" s="54">
        <f>Overall!I3</f>
        <v>0.18</v>
      </c>
      <c r="J3" s="55"/>
      <c r="K3" s="56"/>
    </row>
    <row r="4" spans="1:11" x14ac:dyDescent="0.25">
      <c r="A4" s="58"/>
      <c r="B4" s="43"/>
      <c r="C4" s="104" t="s">
        <v>3</v>
      </c>
      <c r="D4" s="106" t="s">
        <v>23</v>
      </c>
      <c r="E4" s="109">
        <v>10</v>
      </c>
      <c r="F4" s="87">
        <v>10</v>
      </c>
      <c r="G4" s="88">
        <f>IF(F4="Yes",1,IF(F4="No",0,F4/E4))</f>
        <v>1</v>
      </c>
      <c r="H4" s="89"/>
      <c r="I4" s="90"/>
      <c r="J4" s="91">
        <f>Overall!J4</f>
        <v>3.5999999999999997E-2</v>
      </c>
      <c r="K4" s="92">
        <f>G4*J4*100</f>
        <v>3.5999999999999996</v>
      </c>
    </row>
    <row r="5" spans="1:11" x14ac:dyDescent="0.25">
      <c r="A5" s="58"/>
      <c r="B5" s="43"/>
      <c r="C5" s="104" t="s">
        <v>4</v>
      </c>
      <c r="D5" s="106" t="s">
        <v>7</v>
      </c>
      <c r="E5" s="109" t="s">
        <v>19</v>
      </c>
      <c r="F5" s="87" t="s">
        <v>19</v>
      </c>
      <c r="G5" s="88">
        <f t="shared" ref="G5:G8" si="0">IF(F5="Yes",1,IF(F5="No",0,F5/E5))</f>
        <v>1</v>
      </c>
      <c r="H5" s="89"/>
      <c r="I5" s="90"/>
      <c r="J5" s="91">
        <f>Overall!J5</f>
        <v>3.5999999999999997E-2</v>
      </c>
      <c r="K5" s="92">
        <f>G5*J5*100</f>
        <v>3.5999999999999996</v>
      </c>
    </row>
    <row r="6" spans="1:11" x14ac:dyDescent="0.25">
      <c r="A6" s="58"/>
      <c r="B6" s="43"/>
      <c r="C6" s="104" t="s">
        <v>49</v>
      </c>
      <c r="D6" s="106" t="s">
        <v>7</v>
      </c>
      <c r="E6" s="109" t="s">
        <v>19</v>
      </c>
      <c r="F6" s="87" t="s">
        <v>19</v>
      </c>
      <c r="G6" s="88">
        <f t="shared" si="0"/>
        <v>1</v>
      </c>
      <c r="H6" s="89"/>
      <c r="I6" s="90"/>
      <c r="J6" s="91">
        <f>Overall!J6</f>
        <v>3.5999999999999997E-2</v>
      </c>
      <c r="K6" s="92">
        <f t="shared" ref="K6:K7" si="1">G6*J6*100</f>
        <v>3.5999999999999996</v>
      </c>
    </row>
    <row r="7" spans="1:11" x14ac:dyDescent="0.25">
      <c r="A7" s="58"/>
      <c r="B7" s="43"/>
      <c r="C7" s="104" t="s">
        <v>42</v>
      </c>
      <c r="D7" s="106" t="s">
        <v>7</v>
      </c>
      <c r="E7" s="109" t="s">
        <v>19</v>
      </c>
      <c r="F7" s="87" t="s">
        <v>19</v>
      </c>
      <c r="G7" s="88">
        <f t="shared" si="0"/>
        <v>1</v>
      </c>
      <c r="H7" s="89"/>
      <c r="I7" s="90"/>
      <c r="J7" s="91">
        <f>Overall!J7</f>
        <v>3.5999999999999997E-2</v>
      </c>
      <c r="K7" s="92">
        <f t="shared" si="1"/>
        <v>3.5999999999999996</v>
      </c>
    </row>
    <row r="8" spans="1:11" x14ac:dyDescent="0.25">
      <c r="A8" s="58"/>
      <c r="B8" s="43"/>
      <c r="C8" s="104" t="s">
        <v>26</v>
      </c>
      <c r="D8" s="106" t="s">
        <v>23</v>
      </c>
      <c r="E8" s="109">
        <v>10</v>
      </c>
      <c r="F8" s="80">
        <v>8</v>
      </c>
      <c r="G8" s="74">
        <f t="shared" si="0"/>
        <v>0.8</v>
      </c>
      <c r="H8" s="31"/>
      <c r="I8" s="32"/>
      <c r="J8" s="33">
        <f>Overall!J8</f>
        <v>3.5999999999999997E-2</v>
      </c>
      <c r="K8" s="34">
        <f>G8*J8*100</f>
        <v>2.88</v>
      </c>
    </row>
    <row r="9" spans="1:11" s="8" customFormat="1" x14ac:dyDescent="0.25">
      <c r="A9" s="57"/>
      <c r="B9" s="123" t="s">
        <v>1</v>
      </c>
      <c r="C9" s="124"/>
      <c r="D9" s="51"/>
      <c r="E9" s="52"/>
      <c r="F9" s="52"/>
      <c r="G9" s="75"/>
      <c r="H9" s="53"/>
      <c r="I9" s="54">
        <f>Overall!I9</f>
        <v>0.12</v>
      </c>
      <c r="J9" s="55"/>
      <c r="K9" s="56"/>
    </row>
    <row r="10" spans="1:11" x14ac:dyDescent="0.25">
      <c r="A10" s="58"/>
      <c r="B10" s="43"/>
      <c r="C10" s="104" t="s">
        <v>27</v>
      </c>
      <c r="D10" s="106" t="s">
        <v>23</v>
      </c>
      <c r="E10" s="109">
        <v>10</v>
      </c>
      <c r="F10" s="87">
        <v>10</v>
      </c>
      <c r="G10" s="88">
        <f>IF(F10="Yes",1,IF(F10="No",0,F10/E10))</f>
        <v>1</v>
      </c>
      <c r="H10" s="89"/>
      <c r="I10" s="90"/>
      <c r="J10" s="91">
        <f>Overall!J10</f>
        <v>0.04</v>
      </c>
      <c r="K10" s="92">
        <f>G10*J10*100</f>
        <v>4</v>
      </c>
    </row>
    <row r="11" spans="1:11" x14ac:dyDescent="0.25">
      <c r="A11" s="58"/>
      <c r="B11" s="43"/>
      <c r="C11" s="104" t="s">
        <v>50</v>
      </c>
      <c r="D11" s="107" t="s">
        <v>23</v>
      </c>
      <c r="E11" s="109">
        <v>10</v>
      </c>
      <c r="F11" s="87">
        <v>9</v>
      </c>
      <c r="G11" s="88">
        <f>IF(F11="Yes",1,IF(F11="No",0,F11/E11))</f>
        <v>0.9</v>
      </c>
      <c r="H11" s="89"/>
      <c r="I11" s="90"/>
      <c r="J11" s="91">
        <f>Overall!J11</f>
        <v>0.04</v>
      </c>
      <c r="K11" s="92">
        <f>G11*J11*100</f>
        <v>3.6000000000000005</v>
      </c>
    </row>
    <row r="12" spans="1:11" s="8" customFormat="1" ht="16.5" thickBot="1" x14ac:dyDescent="0.3">
      <c r="A12" s="59"/>
      <c r="B12" s="60"/>
      <c r="C12" s="101" t="s">
        <v>28</v>
      </c>
      <c r="D12" s="108" t="s">
        <v>23</v>
      </c>
      <c r="E12" s="110">
        <v>10</v>
      </c>
      <c r="F12" s="81">
        <v>7</v>
      </c>
      <c r="G12" s="76">
        <f t="shared" ref="G12" si="2">IF(F12="Yes",1,IF(F12="No",0,F12/E12))</f>
        <v>0.7</v>
      </c>
      <c r="H12" s="15"/>
      <c r="I12" s="7"/>
      <c r="J12" s="16">
        <f>Overall!J12</f>
        <v>0.04</v>
      </c>
      <c r="K12" s="18">
        <f t="shared" ref="K12" si="3">G12*J12*100</f>
        <v>2.8</v>
      </c>
    </row>
    <row r="13" spans="1:11" s="8" customFormat="1" ht="16.5" thickBot="1" x14ac:dyDescent="0.3">
      <c r="A13" s="117" t="s">
        <v>5</v>
      </c>
      <c r="B13" s="118"/>
      <c r="C13" s="118"/>
      <c r="D13" s="21"/>
      <c r="E13" s="23"/>
      <c r="F13" s="23"/>
      <c r="G13" s="70"/>
      <c r="H13" s="24">
        <f>Overall!H13</f>
        <v>0.38</v>
      </c>
      <c r="I13" s="25"/>
      <c r="J13" s="26"/>
      <c r="K13" s="27"/>
    </row>
    <row r="14" spans="1:11" ht="16.5" thickTop="1" x14ac:dyDescent="0.25">
      <c r="A14" s="57"/>
      <c r="B14" s="126" t="s">
        <v>16</v>
      </c>
      <c r="C14" s="127"/>
      <c r="D14" s="63"/>
      <c r="E14" s="64"/>
      <c r="F14" s="64"/>
      <c r="G14" s="71"/>
      <c r="H14" s="65"/>
      <c r="I14" s="54">
        <f>Overall!I14</f>
        <v>7.6000000000000012E-2</v>
      </c>
      <c r="J14" s="67"/>
      <c r="K14" s="68"/>
    </row>
    <row r="15" spans="1:11" x14ac:dyDescent="0.25">
      <c r="A15" s="58"/>
      <c r="B15" s="43"/>
      <c r="C15" s="85" t="s">
        <v>15</v>
      </c>
      <c r="D15" s="86" t="s">
        <v>23</v>
      </c>
      <c r="E15" s="111">
        <v>10</v>
      </c>
      <c r="F15" s="87">
        <v>9</v>
      </c>
      <c r="G15" s="88">
        <f>IF(F15="Yes",1,IF(F15="No",0,F15/E15))</f>
        <v>0.9</v>
      </c>
      <c r="H15" s="89"/>
      <c r="I15" s="90"/>
      <c r="J15" s="91">
        <f>Overall!J15</f>
        <v>3.8000000000000006E-2</v>
      </c>
      <c r="K15" s="92">
        <f>G15*J15*100</f>
        <v>3.4200000000000008</v>
      </c>
    </row>
    <row r="16" spans="1:11" s="8" customFormat="1" x14ac:dyDescent="0.25">
      <c r="A16" s="58"/>
      <c r="B16" s="43"/>
      <c r="C16" s="29" t="s">
        <v>29</v>
      </c>
      <c r="D16" s="30" t="s">
        <v>23</v>
      </c>
      <c r="E16" s="112">
        <v>10</v>
      </c>
      <c r="F16" s="80">
        <v>9</v>
      </c>
      <c r="G16" s="74">
        <f>IF(F16="Yes",1,IF(F16="No",0,F16/E16))</f>
        <v>0.9</v>
      </c>
      <c r="H16" s="31"/>
      <c r="I16" s="32"/>
      <c r="J16" s="33">
        <f>Overall!J16</f>
        <v>3.8000000000000006E-2</v>
      </c>
      <c r="K16" s="34">
        <f>G16*J16*100</f>
        <v>3.4200000000000008</v>
      </c>
    </row>
    <row r="17" spans="1:11" x14ac:dyDescent="0.25">
      <c r="A17" s="57"/>
      <c r="B17" s="123" t="s">
        <v>13</v>
      </c>
      <c r="C17" s="124"/>
      <c r="D17" s="51"/>
      <c r="E17" s="52"/>
      <c r="F17" s="52"/>
      <c r="G17" s="75"/>
      <c r="H17" s="53"/>
      <c r="I17" s="54">
        <f>Overall!I17</f>
        <v>7.6000000000000012E-2</v>
      </c>
      <c r="J17" s="55"/>
      <c r="K17" s="56"/>
    </row>
    <row r="18" spans="1:11" x14ac:dyDescent="0.25">
      <c r="A18" s="58"/>
      <c r="B18" s="43"/>
      <c r="C18" s="104" t="s">
        <v>6</v>
      </c>
      <c r="D18" s="106" t="s">
        <v>24</v>
      </c>
      <c r="E18" s="109">
        <v>4</v>
      </c>
      <c r="F18" s="87">
        <v>2</v>
      </c>
      <c r="G18" s="88">
        <f>IF(F18="Yes",1,IF(F18="No",0,F18/E18))</f>
        <v>0.5</v>
      </c>
      <c r="H18" s="89"/>
      <c r="I18" s="90"/>
      <c r="J18" s="91">
        <f>Overall!J18</f>
        <v>3.8000000000000006E-2</v>
      </c>
      <c r="K18" s="92">
        <f>G18*J18*100</f>
        <v>1.9000000000000004</v>
      </c>
    </row>
    <row r="19" spans="1:11" s="8" customFormat="1" x14ac:dyDescent="0.25">
      <c r="A19" s="58"/>
      <c r="B19" s="43"/>
      <c r="C19" s="102" t="s">
        <v>51</v>
      </c>
      <c r="D19" s="106" t="s">
        <v>23</v>
      </c>
      <c r="E19" s="109">
        <v>10</v>
      </c>
      <c r="F19" s="79">
        <v>8</v>
      </c>
      <c r="G19" s="73">
        <f t="shared" ref="G19" si="4">IF(F19="Yes",1,IF(F19="No",0,F19/E19))</f>
        <v>0.8</v>
      </c>
      <c r="H19" s="13"/>
      <c r="I19" s="6"/>
      <c r="J19" s="14">
        <f>Overall!J19</f>
        <v>3.8000000000000006E-2</v>
      </c>
      <c r="K19" s="17">
        <f>G19*J19*100</f>
        <v>3.0400000000000005</v>
      </c>
    </row>
    <row r="20" spans="1:11" x14ac:dyDescent="0.25">
      <c r="A20" s="57"/>
      <c r="B20" s="123" t="s">
        <v>17</v>
      </c>
      <c r="C20" s="124"/>
      <c r="D20" s="51"/>
      <c r="E20" s="52"/>
      <c r="F20" s="52"/>
      <c r="G20" s="75"/>
      <c r="H20" s="53"/>
      <c r="I20" s="54">
        <f>Overall!I20</f>
        <v>0.11399999999999999</v>
      </c>
      <c r="J20" s="55"/>
      <c r="K20" s="56"/>
    </row>
    <row r="21" spans="1:11" x14ac:dyDescent="0.25">
      <c r="A21" s="58"/>
      <c r="B21" s="43"/>
      <c r="C21" s="104" t="s">
        <v>44</v>
      </c>
      <c r="D21" s="106" t="s">
        <v>7</v>
      </c>
      <c r="E21" s="109" t="s">
        <v>19</v>
      </c>
      <c r="F21" s="87" t="s">
        <v>19</v>
      </c>
      <c r="G21" s="88">
        <f t="shared" ref="G21:G23" si="5">IF(F21="Yes",1,IF(F21="No",0,F21/E21))</f>
        <v>1</v>
      </c>
      <c r="H21" s="89"/>
      <c r="I21" s="90"/>
      <c r="J21" s="91">
        <f>Overall!J21</f>
        <v>3.7999999999999999E-2</v>
      </c>
      <c r="K21" s="92">
        <f t="shared" ref="K21:K23" si="6">G21*J21*100</f>
        <v>3.8</v>
      </c>
    </row>
    <row r="22" spans="1:11" x14ac:dyDescent="0.25">
      <c r="A22" s="58"/>
      <c r="B22" s="43"/>
      <c r="C22" s="104" t="s">
        <v>52</v>
      </c>
      <c r="D22" s="106" t="s">
        <v>7</v>
      </c>
      <c r="E22" s="109" t="s">
        <v>19</v>
      </c>
      <c r="F22" s="87" t="s">
        <v>19</v>
      </c>
      <c r="G22" s="88">
        <f t="shared" si="5"/>
        <v>1</v>
      </c>
      <c r="H22" s="89"/>
      <c r="I22" s="90"/>
      <c r="J22" s="91">
        <f>Overall!J22</f>
        <v>3.7999999999999999E-2</v>
      </c>
      <c r="K22" s="92">
        <f t="shared" si="6"/>
        <v>3.8</v>
      </c>
    </row>
    <row r="23" spans="1:11" s="8" customFormat="1" x14ac:dyDescent="0.25">
      <c r="A23" s="58"/>
      <c r="B23" s="43"/>
      <c r="C23" s="103" t="s">
        <v>53</v>
      </c>
      <c r="D23" s="106" t="s">
        <v>23</v>
      </c>
      <c r="E23" s="109">
        <v>10</v>
      </c>
      <c r="F23" s="80">
        <v>8</v>
      </c>
      <c r="G23" s="74">
        <f t="shared" si="5"/>
        <v>0.8</v>
      </c>
      <c r="H23" s="31"/>
      <c r="I23" s="32"/>
      <c r="J23" s="33">
        <f>Overall!J23</f>
        <v>3.7999999999999999E-2</v>
      </c>
      <c r="K23" s="34">
        <f t="shared" si="6"/>
        <v>3.04</v>
      </c>
    </row>
    <row r="24" spans="1:11" x14ac:dyDescent="0.25">
      <c r="A24" s="57"/>
      <c r="B24" s="123" t="s">
        <v>0</v>
      </c>
      <c r="C24" s="124"/>
      <c r="D24" s="51"/>
      <c r="E24" s="52"/>
      <c r="F24" s="52"/>
      <c r="G24" s="75"/>
      <c r="H24" s="53"/>
      <c r="I24" s="54">
        <f>Overall!I24</f>
        <v>0.11399999999999999</v>
      </c>
      <c r="J24" s="55"/>
      <c r="K24" s="56"/>
    </row>
    <row r="25" spans="1:11" x14ac:dyDescent="0.25">
      <c r="A25" s="58"/>
      <c r="B25" s="43"/>
      <c r="C25" s="85" t="s">
        <v>45</v>
      </c>
      <c r="D25" s="86" t="s">
        <v>24</v>
      </c>
      <c r="E25" s="111">
        <v>4</v>
      </c>
      <c r="F25" s="87">
        <v>14</v>
      </c>
      <c r="G25" s="88">
        <f>IF(F25="Yes",1,IF(F25="No",0,F25/E25))</f>
        <v>3.5</v>
      </c>
      <c r="H25" s="89"/>
      <c r="I25" s="90"/>
      <c r="J25" s="91">
        <f>Overall!J25</f>
        <v>3.7999999999999999E-2</v>
      </c>
      <c r="K25" s="92">
        <f>G25*J25*100</f>
        <v>13.3</v>
      </c>
    </row>
    <row r="26" spans="1:11" x14ac:dyDescent="0.25">
      <c r="A26" s="58"/>
      <c r="B26" s="43"/>
      <c r="C26" s="85" t="s">
        <v>54</v>
      </c>
      <c r="D26" s="86" t="s">
        <v>7</v>
      </c>
      <c r="E26" s="111" t="s">
        <v>19</v>
      </c>
      <c r="F26" s="87" t="s">
        <v>19</v>
      </c>
      <c r="G26" s="88">
        <f t="shared" ref="G26:G27" si="7">IF(F26="Yes",1,IF(F26="No",0,F26/E26))</f>
        <v>1</v>
      </c>
      <c r="H26" s="89"/>
      <c r="I26" s="90"/>
      <c r="J26" s="91">
        <f>Overall!J26</f>
        <v>3.7999999999999999E-2</v>
      </c>
      <c r="K26" s="92">
        <f>G26*J26*100</f>
        <v>3.8</v>
      </c>
    </row>
    <row r="27" spans="1:11" s="8" customFormat="1" ht="16.5" thickBot="1" x14ac:dyDescent="0.3">
      <c r="A27" s="59"/>
      <c r="B27" s="60"/>
      <c r="C27" s="62" t="s">
        <v>43</v>
      </c>
      <c r="D27" s="20" t="s">
        <v>23</v>
      </c>
      <c r="E27" s="113">
        <v>10</v>
      </c>
      <c r="F27" s="81">
        <v>8</v>
      </c>
      <c r="G27" s="76">
        <f t="shared" si="7"/>
        <v>0.8</v>
      </c>
      <c r="H27" s="15"/>
      <c r="I27" s="7"/>
      <c r="J27" s="16">
        <f>Overall!J27</f>
        <v>3.7999999999999999E-2</v>
      </c>
      <c r="K27" s="18">
        <f>G27*J27*100</f>
        <v>3.04</v>
      </c>
    </row>
    <row r="28" spans="1:11" s="8" customFormat="1" ht="16.5" thickBot="1" x14ac:dyDescent="0.3">
      <c r="A28" s="117" t="s">
        <v>8</v>
      </c>
      <c r="B28" s="118"/>
      <c r="C28" s="118"/>
      <c r="D28" s="21"/>
      <c r="E28" s="23"/>
      <c r="F28" s="23"/>
      <c r="G28" s="70"/>
      <c r="H28" s="24">
        <f>Overall!H28</f>
        <v>0.14000000000000001</v>
      </c>
      <c r="I28" s="25"/>
      <c r="J28" s="26"/>
      <c r="K28" s="27"/>
    </row>
    <row r="29" spans="1:11" ht="16.5" thickTop="1" x14ac:dyDescent="0.25">
      <c r="A29" s="57"/>
      <c r="B29" s="126" t="s">
        <v>14</v>
      </c>
      <c r="C29" s="127"/>
      <c r="D29" s="63"/>
      <c r="E29" s="64"/>
      <c r="F29" s="64"/>
      <c r="G29" s="71"/>
      <c r="H29" s="65"/>
      <c r="I29" s="54">
        <f>Overall!I29</f>
        <v>7.0000000000000007E-2</v>
      </c>
      <c r="J29" s="67"/>
      <c r="K29" s="68"/>
    </row>
    <row r="30" spans="1:11" x14ac:dyDescent="0.25">
      <c r="A30" s="58"/>
      <c r="B30" s="43"/>
      <c r="C30" s="85" t="s">
        <v>15</v>
      </c>
      <c r="D30" s="86" t="s">
        <v>23</v>
      </c>
      <c r="E30" s="111">
        <v>10</v>
      </c>
      <c r="F30" s="87">
        <v>9</v>
      </c>
      <c r="G30" s="88">
        <f>IF(F30="Yes",1,IF(F30="No",0,F30/E30))</f>
        <v>0.9</v>
      </c>
      <c r="H30" s="89"/>
      <c r="I30" s="90"/>
      <c r="J30" s="91">
        <f>Overall!J30</f>
        <v>3.5000000000000003E-2</v>
      </c>
      <c r="K30" s="92">
        <f>G30*J30*100</f>
        <v>3.1500000000000008</v>
      </c>
    </row>
    <row r="31" spans="1:11" s="8" customFormat="1" x14ac:dyDescent="0.25">
      <c r="A31" s="58"/>
      <c r="B31" s="43"/>
      <c r="C31" s="29" t="s">
        <v>30</v>
      </c>
      <c r="D31" s="30" t="s">
        <v>23</v>
      </c>
      <c r="E31" s="112">
        <v>10</v>
      </c>
      <c r="F31" s="80">
        <v>9</v>
      </c>
      <c r="G31" s="74">
        <f>IF(F31="Yes",1,IF(F31="No",0,F31/E31))</f>
        <v>0.9</v>
      </c>
      <c r="H31" s="31"/>
      <c r="I31" s="32"/>
      <c r="J31" s="33">
        <f>Overall!J31</f>
        <v>3.5000000000000003E-2</v>
      </c>
      <c r="K31" s="34">
        <f>G31*J31*100</f>
        <v>3.1500000000000008</v>
      </c>
    </row>
    <row r="32" spans="1:11" x14ac:dyDescent="0.25">
      <c r="A32" s="57"/>
      <c r="B32" s="123" t="s">
        <v>9</v>
      </c>
      <c r="C32" s="124"/>
      <c r="D32" s="51"/>
      <c r="E32" s="52"/>
      <c r="F32" s="52"/>
      <c r="G32" s="75"/>
      <c r="H32" s="53"/>
      <c r="I32" s="54">
        <f>Overall!I32</f>
        <v>7.0000000000000007E-2</v>
      </c>
      <c r="J32" s="55"/>
      <c r="K32" s="56"/>
    </row>
    <row r="33" spans="1:11" x14ac:dyDescent="0.25">
      <c r="A33" s="58"/>
      <c r="B33" s="43"/>
      <c r="C33" s="85" t="s">
        <v>10</v>
      </c>
      <c r="D33" s="86" t="s">
        <v>23</v>
      </c>
      <c r="E33" s="111">
        <v>10</v>
      </c>
      <c r="F33" s="87">
        <v>4</v>
      </c>
      <c r="G33" s="88">
        <f t="shared" ref="G33:G34" si="8">IF(F33="Yes",1,IF(F33="No",0,F33/E33))</f>
        <v>0.4</v>
      </c>
      <c r="H33" s="89"/>
      <c r="I33" s="90"/>
      <c r="J33" s="91">
        <f>Overall!J33</f>
        <v>3.5000000000000003E-2</v>
      </c>
      <c r="K33" s="92">
        <f>G33*J33*100</f>
        <v>1.4000000000000001</v>
      </c>
    </row>
    <row r="34" spans="1:11" s="8" customFormat="1" ht="16.5" thickBot="1" x14ac:dyDescent="0.3">
      <c r="A34" s="58"/>
      <c r="B34" s="43"/>
      <c r="C34" s="28" t="s">
        <v>55</v>
      </c>
      <c r="D34" s="19" t="s">
        <v>23</v>
      </c>
      <c r="E34" s="114">
        <v>10</v>
      </c>
      <c r="F34" s="79">
        <v>9</v>
      </c>
      <c r="G34" s="73">
        <f t="shared" si="8"/>
        <v>0.9</v>
      </c>
      <c r="H34" s="13"/>
      <c r="I34" s="6"/>
      <c r="J34" s="14">
        <f>Overall!J34</f>
        <v>3.5000000000000003E-2</v>
      </c>
      <c r="K34" s="17">
        <f>G34*J34*100</f>
        <v>3.1500000000000008</v>
      </c>
    </row>
    <row r="35" spans="1:11" s="8" customFormat="1" ht="16.5" thickBot="1" x14ac:dyDescent="0.3">
      <c r="A35" s="117" t="s">
        <v>11</v>
      </c>
      <c r="B35" s="118"/>
      <c r="C35" s="118"/>
      <c r="D35" s="21"/>
      <c r="E35" s="23"/>
      <c r="F35" s="23"/>
      <c r="G35" s="70"/>
      <c r="H35" s="24">
        <f>Overall!H35</f>
        <v>0.08</v>
      </c>
      <c r="I35" s="25"/>
      <c r="J35" s="26"/>
      <c r="K35" s="27"/>
    </row>
    <row r="36" spans="1:11" ht="16.5" thickTop="1" x14ac:dyDescent="0.25">
      <c r="A36" s="61"/>
      <c r="B36" s="128" t="s">
        <v>12</v>
      </c>
      <c r="C36" s="128"/>
      <c r="D36" s="45"/>
      <c r="E36" s="46"/>
      <c r="F36" s="46"/>
      <c r="G36" s="77"/>
      <c r="H36" s="47"/>
      <c r="I36" s="54">
        <f>Overall!I36</f>
        <v>0.08</v>
      </c>
      <c r="J36" s="49"/>
      <c r="K36" s="50"/>
    </row>
    <row r="37" spans="1:11" x14ac:dyDescent="0.25">
      <c r="A37" s="58"/>
      <c r="B37" s="42"/>
      <c r="C37" s="85" t="s">
        <v>56</v>
      </c>
      <c r="D37" s="86" t="s">
        <v>23</v>
      </c>
      <c r="E37" s="111">
        <v>10</v>
      </c>
      <c r="F37" s="87">
        <v>9</v>
      </c>
      <c r="G37" s="88">
        <f>IF(F37="Yes",1,IF(F37="No",0,F37/E37))</f>
        <v>0.9</v>
      </c>
      <c r="H37" s="89"/>
      <c r="I37" s="90"/>
      <c r="J37" s="91">
        <f>Overall!J37</f>
        <v>0.04</v>
      </c>
      <c r="K37" s="92">
        <f t="shared" ref="K37:K38" si="9">G37*J37*100</f>
        <v>3.6000000000000005</v>
      </c>
    </row>
    <row r="38" spans="1:11" ht="16.5" thickBot="1" x14ac:dyDescent="0.3">
      <c r="A38" s="58"/>
      <c r="B38" s="44"/>
      <c r="C38" s="29" t="s">
        <v>31</v>
      </c>
      <c r="D38" s="30" t="s">
        <v>23</v>
      </c>
      <c r="E38" s="112">
        <v>10</v>
      </c>
      <c r="F38" s="80">
        <v>8</v>
      </c>
      <c r="G38" s="74">
        <f t="shared" ref="G38" si="10">IF(F38="Yes",1,IF(F38="No",0,F38/E38))</f>
        <v>0.8</v>
      </c>
      <c r="H38" s="31"/>
      <c r="I38" s="32"/>
      <c r="J38" s="33">
        <f>Overall!J38</f>
        <v>0.04</v>
      </c>
      <c r="K38" s="34">
        <f t="shared" si="9"/>
        <v>3.2</v>
      </c>
    </row>
    <row r="39" spans="1:11" s="8" customFormat="1" ht="16.5" thickBot="1" x14ac:dyDescent="0.3">
      <c r="A39" s="117" t="s">
        <v>34</v>
      </c>
      <c r="B39" s="118"/>
      <c r="C39" s="118"/>
      <c r="D39" s="21"/>
      <c r="E39" s="23"/>
      <c r="F39" s="23"/>
      <c r="G39" s="70"/>
      <c r="H39" s="24">
        <f>Overall!H39</f>
        <v>0.1</v>
      </c>
      <c r="I39" s="25"/>
      <c r="J39" s="26"/>
      <c r="K39" s="27"/>
    </row>
    <row r="40" spans="1:11" ht="17.25" thickTop="1" thickBot="1" x14ac:dyDescent="0.3">
      <c r="A40" s="58"/>
      <c r="B40" s="42"/>
      <c r="C40" s="35" t="s">
        <v>35</v>
      </c>
      <c r="D40" s="36" t="s">
        <v>23</v>
      </c>
      <c r="E40" s="37">
        <v>10</v>
      </c>
      <c r="F40" s="78">
        <v>9</v>
      </c>
      <c r="G40" s="72">
        <f>IF(F40="Yes",1,IF(F40="No",0,F40/E40))</f>
        <v>0.9</v>
      </c>
      <c r="H40" s="38"/>
      <c r="I40" s="39">
        <f>Overall!I40</f>
        <v>0.1</v>
      </c>
      <c r="J40" s="40">
        <f>Overall!J40</f>
        <v>0.1</v>
      </c>
      <c r="K40" s="41">
        <f>G40*J40*100</f>
        <v>9.0000000000000018</v>
      </c>
    </row>
    <row r="41" spans="1:11" s="8" customFormat="1" ht="16.5" thickBot="1" x14ac:dyDescent="0.3">
      <c r="A41" s="117" t="s">
        <v>25</v>
      </c>
      <c r="B41" s="118"/>
      <c r="C41" s="118"/>
      <c r="D41" s="21"/>
      <c r="E41" s="22"/>
      <c r="F41" s="23"/>
      <c r="G41" s="70"/>
      <c r="H41" s="24">
        <f>Overall!H41</f>
        <v>0.99999999999999989</v>
      </c>
      <c r="I41" s="25">
        <f>Overall!I41</f>
        <v>1</v>
      </c>
      <c r="J41" s="26">
        <f>Overall!J41</f>
        <v>1.0000000000000004</v>
      </c>
      <c r="K41" s="27">
        <f>SUM(K2:K40)</f>
        <v>96.890000000000015</v>
      </c>
    </row>
    <row r="42" spans="1:11" ht="16.5" thickTop="1" x14ac:dyDescent="0.25">
      <c r="A42" s="83"/>
      <c r="B42" s="83"/>
      <c r="C42" s="83"/>
      <c r="E42" t="s">
        <v>46</v>
      </c>
      <c r="F42" s="84" t="s">
        <v>59</v>
      </c>
    </row>
    <row r="43" spans="1:11" x14ac:dyDescent="0.25">
      <c r="A43" s="83"/>
      <c r="B43" s="83"/>
      <c r="C43" s="125" t="s">
        <v>36</v>
      </c>
      <c r="D43" s="125"/>
      <c r="E43" s="125"/>
      <c r="F43" s="125"/>
      <c r="G43" s="125"/>
      <c r="H43" s="125"/>
      <c r="I43" s="125"/>
      <c r="J43" s="125"/>
      <c r="K43" s="125"/>
    </row>
    <row r="44" spans="1:11" x14ac:dyDescent="0.25">
      <c r="A44" s="83"/>
      <c r="B44" s="83">
        <v>10</v>
      </c>
      <c r="C44" s="129" t="s">
        <v>41</v>
      </c>
      <c r="D44" s="129"/>
      <c r="E44" s="129"/>
      <c r="F44" s="129"/>
      <c r="G44" s="129"/>
      <c r="H44" s="129"/>
      <c r="I44" s="129"/>
      <c r="J44" s="129"/>
      <c r="K44" s="129"/>
    </row>
    <row r="45" spans="1:11" x14ac:dyDescent="0.25">
      <c r="A45" s="83"/>
      <c r="B45" s="83">
        <v>8</v>
      </c>
      <c r="C45" s="129" t="s">
        <v>40</v>
      </c>
      <c r="D45" s="129"/>
      <c r="E45" s="129"/>
      <c r="F45" s="129"/>
      <c r="G45" s="129"/>
      <c r="H45" s="129"/>
      <c r="I45" s="129"/>
      <c r="J45" s="129"/>
      <c r="K45" s="129"/>
    </row>
    <row r="46" spans="1:11" x14ac:dyDescent="0.25">
      <c r="A46" s="83"/>
      <c r="B46" s="83">
        <v>5</v>
      </c>
      <c r="C46" s="129" t="s">
        <v>39</v>
      </c>
      <c r="D46" s="129"/>
      <c r="E46" s="129"/>
      <c r="F46" s="129"/>
      <c r="G46" s="129"/>
      <c r="H46" s="129"/>
      <c r="I46" s="129"/>
      <c r="J46" s="129"/>
      <c r="K46" s="129"/>
    </row>
    <row r="47" spans="1:11" x14ac:dyDescent="0.25">
      <c r="A47" s="83"/>
      <c r="B47" s="83">
        <v>2</v>
      </c>
      <c r="C47" s="129" t="s">
        <v>38</v>
      </c>
      <c r="D47" s="129"/>
      <c r="E47" s="129"/>
      <c r="F47" s="129"/>
      <c r="G47" s="129"/>
      <c r="H47" s="129"/>
      <c r="I47" s="129"/>
      <c r="J47" s="129"/>
      <c r="K47" s="129"/>
    </row>
    <row r="48" spans="1:11" x14ac:dyDescent="0.25">
      <c r="A48" s="83"/>
      <c r="B48" s="83">
        <v>0</v>
      </c>
      <c r="C48" s="129" t="s">
        <v>37</v>
      </c>
      <c r="D48" s="129"/>
      <c r="E48" s="129"/>
      <c r="F48" s="129"/>
      <c r="G48" s="129"/>
      <c r="H48" s="129"/>
      <c r="I48" s="129"/>
      <c r="J48" s="129"/>
      <c r="K48" s="129"/>
    </row>
  </sheetData>
  <mergeCells count="23">
    <mergeCell ref="C44:K44"/>
    <mergeCell ref="C45:K45"/>
    <mergeCell ref="C46:K46"/>
    <mergeCell ref="C47:K47"/>
    <mergeCell ref="C48:K48"/>
    <mergeCell ref="C43:K43"/>
    <mergeCell ref="B24:C24"/>
    <mergeCell ref="A28:C28"/>
    <mergeCell ref="B29:C29"/>
    <mergeCell ref="B32:C32"/>
    <mergeCell ref="A35:C35"/>
    <mergeCell ref="B36:C36"/>
    <mergeCell ref="A39:C39"/>
    <mergeCell ref="A41:C41"/>
    <mergeCell ref="B20:C20"/>
    <mergeCell ref="A1:C1"/>
    <mergeCell ref="H1:J1"/>
    <mergeCell ref="A2:C2"/>
    <mergeCell ref="B3:C3"/>
    <mergeCell ref="B9:C9"/>
    <mergeCell ref="A13:C13"/>
    <mergeCell ref="B14:C14"/>
    <mergeCell ref="B17:C17"/>
  </mergeCells>
  <pageMargins left="0.7" right="0.7" top="0.75" bottom="0.75" header="0.3" footer="0.3"/>
  <pageSetup orientation="portrait" horizontalDpi="90" verticalDpi="90" r:id="rId1"/>
  <headerFooter>
    <oddFooter>&amp;L&amp;1#&amp;"Calibri"&amp;10&amp;K737373Caterpillar: Confidential Green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E32BD1-1DC3-D340-B772-733D566C10C6}">
  <dimension ref="A1:K48"/>
  <sheetViews>
    <sheetView showGridLines="0" tabSelected="1" workbookViewId="0">
      <selection activeCell="K1" sqref="K1"/>
    </sheetView>
  </sheetViews>
  <sheetFormatPr defaultColWidth="11" defaultRowHeight="15.75" x14ac:dyDescent="0.25"/>
  <cols>
    <col min="1" max="2" width="2.875" style="82" customWidth="1"/>
    <col min="3" max="3" width="50.875" style="82" bestFit="1" customWidth="1"/>
    <col min="4" max="4" width="7.625" style="1" bestFit="1" customWidth="1"/>
    <col min="5" max="5" width="12.625" bestFit="1" customWidth="1"/>
    <col min="6" max="6" width="13.25" style="2" bestFit="1" customWidth="1"/>
    <col min="7" max="7" width="7.625" style="3" bestFit="1" customWidth="1"/>
    <col min="8" max="8" width="7.125" style="4" customWidth="1"/>
    <col min="9" max="10" width="7.125" style="4" bestFit="1" customWidth="1"/>
    <col min="11" max="11" width="7.625" style="5" bestFit="1" customWidth="1"/>
  </cols>
  <sheetData>
    <row r="1" spans="1:11" s="8" customFormat="1" ht="16.5" thickBot="1" x14ac:dyDescent="0.3">
      <c r="A1" s="130" t="s">
        <v>48</v>
      </c>
      <c r="B1" s="130"/>
      <c r="C1" s="130"/>
      <c r="D1" s="9" t="s">
        <v>22</v>
      </c>
      <c r="E1" s="8" t="s">
        <v>21</v>
      </c>
      <c r="F1" s="10" t="s">
        <v>20</v>
      </c>
      <c r="G1" s="69" t="s">
        <v>32</v>
      </c>
      <c r="H1" s="120" t="s">
        <v>33</v>
      </c>
      <c r="I1" s="120"/>
      <c r="J1" s="120"/>
      <c r="K1" s="11" t="s">
        <v>61</v>
      </c>
    </row>
    <row r="2" spans="1:11" s="8" customFormat="1" ht="16.5" thickBot="1" x14ac:dyDescent="0.3">
      <c r="A2" s="117" t="s">
        <v>18</v>
      </c>
      <c r="B2" s="118"/>
      <c r="C2" s="118"/>
      <c r="D2" s="21"/>
      <c r="E2" s="22"/>
      <c r="F2" s="23"/>
      <c r="G2" s="70"/>
      <c r="H2" s="24">
        <f>Overall!H2</f>
        <v>0.3</v>
      </c>
      <c r="I2" s="25"/>
      <c r="J2" s="26"/>
      <c r="K2" s="27"/>
    </row>
    <row r="3" spans="1:11" s="8" customFormat="1" ht="16.5" thickTop="1" x14ac:dyDescent="0.25">
      <c r="A3" s="57"/>
      <c r="B3" s="123" t="s">
        <v>2</v>
      </c>
      <c r="C3" s="124"/>
      <c r="D3" s="51"/>
      <c r="E3" s="52"/>
      <c r="F3" s="52"/>
      <c r="G3" s="75"/>
      <c r="H3" s="53"/>
      <c r="I3" s="54">
        <f>Overall!I3</f>
        <v>0.18</v>
      </c>
      <c r="J3" s="55"/>
      <c r="K3" s="56"/>
    </row>
    <row r="4" spans="1:11" x14ac:dyDescent="0.25">
      <c r="A4" s="58"/>
      <c r="B4" s="43"/>
      <c r="C4" s="104" t="s">
        <v>3</v>
      </c>
      <c r="D4" s="106" t="s">
        <v>23</v>
      </c>
      <c r="E4" s="109">
        <v>10</v>
      </c>
      <c r="F4" s="87">
        <v>8</v>
      </c>
      <c r="G4" s="88">
        <f>IF(F4="Yes",1,IF(F4="No",0,F4/E4))</f>
        <v>0.8</v>
      </c>
      <c r="H4" s="89"/>
      <c r="I4" s="90"/>
      <c r="J4" s="91">
        <f>Overall!J4</f>
        <v>3.5999999999999997E-2</v>
      </c>
      <c r="K4" s="92">
        <f>G4*J4*100</f>
        <v>2.88</v>
      </c>
    </row>
    <row r="5" spans="1:11" x14ac:dyDescent="0.25">
      <c r="A5" s="58"/>
      <c r="B5" s="43"/>
      <c r="C5" s="104" t="s">
        <v>4</v>
      </c>
      <c r="D5" s="106" t="s">
        <v>7</v>
      </c>
      <c r="E5" s="109" t="s">
        <v>19</v>
      </c>
      <c r="F5" s="87" t="s">
        <v>19</v>
      </c>
      <c r="G5" s="88">
        <f t="shared" ref="G5:G8" si="0">IF(F5="Yes",1,IF(F5="No",0,F5/E5))</f>
        <v>1</v>
      </c>
      <c r="H5" s="89"/>
      <c r="I5" s="90"/>
      <c r="J5" s="91">
        <f>Overall!J5</f>
        <v>3.5999999999999997E-2</v>
      </c>
      <c r="K5" s="92">
        <f>G5*J5*100</f>
        <v>3.5999999999999996</v>
      </c>
    </row>
    <row r="6" spans="1:11" x14ac:dyDescent="0.25">
      <c r="A6" s="58"/>
      <c r="B6" s="43"/>
      <c r="C6" s="104" t="s">
        <v>49</v>
      </c>
      <c r="D6" s="106" t="s">
        <v>7</v>
      </c>
      <c r="E6" s="109" t="s">
        <v>19</v>
      </c>
      <c r="F6" s="87" t="s">
        <v>19</v>
      </c>
      <c r="G6" s="88">
        <f t="shared" si="0"/>
        <v>1</v>
      </c>
      <c r="H6" s="89"/>
      <c r="I6" s="90"/>
      <c r="J6" s="91">
        <f>Overall!J6</f>
        <v>3.5999999999999997E-2</v>
      </c>
      <c r="K6" s="92">
        <f t="shared" ref="K6:K7" si="1">G6*J6*100</f>
        <v>3.5999999999999996</v>
      </c>
    </row>
    <row r="7" spans="1:11" x14ac:dyDescent="0.25">
      <c r="A7" s="58"/>
      <c r="B7" s="43"/>
      <c r="C7" s="104" t="s">
        <v>42</v>
      </c>
      <c r="D7" s="106" t="s">
        <v>7</v>
      </c>
      <c r="E7" s="109" t="s">
        <v>19</v>
      </c>
      <c r="F7" s="87" t="s">
        <v>19</v>
      </c>
      <c r="G7" s="88">
        <f t="shared" si="0"/>
        <v>1</v>
      </c>
      <c r="H7" s="89"/>
      <c r="I7" s="90"/>
      <c r="J7" s="91">
        <f>Overall!J7</f>
        <v>3.5999999999999997E-2</v>
      </c>
      <c r="K7" s="92">
        <f t="shared" si="1"/>
        <v>3.5999999999999996</v>
      </c>
    </row>
    <row r="8" spans="1:11" x14ac:dyDescent="0.25">
      <c r="A8" s="58"/>
      <c r="B8" s="43"/>
      <c r="C8" s="104" t="s">
        <v>26</v>
      </c>
      <c r="D8" s="106" t="s">
        <v>23</v>
      </c>
      <c r="E8" s="109">
        <v>10</v>
      </c>
      <c r="F8" s="80">
        <v>8</v>
      </c>
      <c r="G8" s="74">
        <f t="shared" si="0"/>
        <v>0.8</v>
      </c>
      <c r="H8" s="31"/>
      <c r="I8" s="32"/>
      <c r="J8" s="33">
        <f>Overall!J8</f>
        <v>3.5999999999999997E-2</v>
      </c>
      <c r="K8" s="34">
        <f>G8*J8*100</f>
        <v>2.88</v>
      </c>
    </row>
    <row r="9" spans="1:11" s="8" customFormat="1" x14ac:dyDescent="0.25">
      <c r="A9" s="57"/>
      <c r="B9" s="123" t="s">
        <v>1</v>
      </c>
      <c r="C9" s="124"/>
      <c r="D9" s="51"/>
      <c r="E9" s="52"/>
      <c r="F9" s="52"/>
      <c r="G9" s="75"/>
      <c r="H9" s="53"/>
      <c r="I9" s="54">
        <f>Overall!I9</f>
        <v>0.12</v>
      </c>
      <c r="J9" s="55"/>
      <c r="K9" s="56"/>
    </row>
    <row r="10" spans="1:11" x14ac:dyDescent="0.25">
      <c r="A10" s="58"/>
      <c r="B10" s="43"/>
      <c r="C10" s="104" t="s">
        <v>27</v>
      </c>
      <c r="D10" s="106" t="s">
        <v>23</v>
      </c>
      <c r="E10" s="109">
        <v>10</v>
      </c>
      <c r="F10" s="87">
        <v>5</v>
      </c>
      <c r="G10" s="88">
        <f>IF(F10="Yes",1,IF(F10="No",0,F10/E10))</f>
        <v>0.5</v>
      </c>
      <c r="H10" s="89"/>
      <c r="I10" s="90"/>
      <c r="J10" s="91">
        <f>Overall!J10</f>
        <v>0.04</v>
      </c>
      <c r="K10" s="92">
        <f>G10*J10*100</f>
        <v>2</v>
      </c>
    </row>
    <row r="11" spans="1:11" x14ac:dyDescent="0.25">
      <c r="A11" s="58"/>
      <c r="B11" s="43"/>
      <c r="C11" s="104" t="s">
        <v>50</v>
      </c>
      <c r="D11" s="107" t="s">
        <v>23</v>
      </c>
      <c r="E11" s="109">
        <v>10</v>
      </c>
      <c r="F11" s="87">
        <v>8</v>
      </c>
      <c r="G11" s="88">
        <f>IF(F11="Yes",1,IF(F11="No",0,F11/E11))</f>
        <v>0.8</v>
      </c>
      <c r="H11" s="89"/>
      <c r="I11" s="90"/>
      <c r="J11" s="91">
        <f>Overall!J11</f>
        <v>0.04</v>
      </c>
      <c r="K11" s="92">
        <f>G11*J11*100</f>
        <v>3.2</v>
      </c>
    </row>
    <row r="12" spans="1:11" s="8" customFormat="1" ht="16.5" thickBot="1" x14ac:dyDescent="0.3">
      <c r="A12" s="59"/>
      <c r="B12" s="60"/>
      <c r="C12" s="101" t="s">
        <v>28</v>
      </c>
      <c r="D12" s="108" t="s">
        <v>23</v>
      </c>
      <c r="E12" s="110">
        <v>10</v>
      </c>
      <c r="F12" s="81">
        <v>8</v>
      </c>
      <c r="G12" s="76">
        <f t="shared" ref="G12" si="2">IF(F12="Yes",1,IF(F12="No",0,F12/E12))</f>
        <v>0.8</v>
      </c>
      <c r="H12" s="15"/>
      <c r="I12" s="7"/>
      <c r="J12" s="16">
        <f>Overall!J12</f>
        <v>0.04</v>
      </c>
      <c r="K12" s="18">
        <f t="shared" ref="K12" si="3">G12*J12*100</f>
        <v>3.2</v>
      </c>
    </row>
    <row r="13" spans="1:11" s="8" customFormat="1" ht="16.5" thickBot="1" x14ac:dyDescent="0.3">
      <c r="A13" s="117" t="s">
        <v>5</v>
      </c>
      <c r="B13" s="118"/>
      <c r="C13" s="118"/>
      <c r="D13" s="21"/>
      <c r="E13" s="23"/>
      <c r="F13" s="23"/>
      <c r="G13" s="70"/>
      <c r="H13" s="24">
        <f>Overall!H13</f>
        <v>0.38</v>
      </c>
      <c r="I13" s="25"/>
      <c r="J13" s="26"/>
      <c r="K13" s="27"/>
    </row>
    <row r="14" spans="1:11" ht="16.5" thickTop="1" x14ac:dyDescent="0.25">
      <c r="A14" s="57"/>
      <c r="B14" s="126" t="s">
        <v>16</v>
      </c>
      <c r="C14" s="127"/>
      <c r="D14" s="63"/>
      <c r="E14" s="64"/>
      <c r="F14" s="64"/>
      <c r="G14" s="71"/>
      <c r="H14" s="65"/>
      <c r="I14" s="54">
        <f>Overall!I14</f>
        <v>7.6000000000000012E-2</v>
      </c>
      <c r="J14" s="67"/>
      <c r="K14" s="68"/>
    </row>
    <row r="15" spans="1:11" x14ac:dyDescent="0.25">
      <c r="A15" s="58"/>
      <c r="B15" s="43"/>
      <c r="C15" s="85" t="s">
        <v>15</v>
      </c>
      <c r="D15" s="86" t="s">
        <v>23</v>
      </c>
      <c r="E15" s="111">
        <v>10</v>
      </c>
      <c r="F15" s="87">
        <v>8</v>
      </c>
      <c r="G15" s="88">
        <f>IF(F15="Yes",1,IF(F15="No",0,F15/E15))</f>
        <v>0.8</v>
      </c>
      <c r="H15" s="89"/>
      <c r="I15" s="90"/>
      <c r="J15" s="91">
        <f>Overall!J15</f>
        <v>3.8000000000000006E-2</v>
      </c>
      <c r="K15" s="92">
        <f>G15*J15*100</f>
        <v>3.0400000000000005</v>
      </c>
    </row>
    <row r="16" spans="1:11" s="8" customFormat="1" x14ac:dyDescent="0.25">
      <c r="A16" s="58"/>
      <c r="B16" s="43"/>
      <c r="C16" s="29" t="s">
        <v>29</v>
      </c>
      <c r="D16" s="30" t="s">
        <v>23</v>
      </c>
      <c r="E16" s="112">
        <v>10</v>
      </c>
      <c r="F16" s="80">
        <v>8</v>
      </c>
      <c r="G16" s="74">
        <f>IF(F16="Yes",1,IF(F16="No",0,F16/E16))</f>
        <v>0.8</v>
      </c>
      <c r="H16" s="31"/>
      <c r="I16" s="32"/>
      <c r="J16" s="33">
        <f>Overall!J16</f>
        <v>3.8000000000000006E-2</v>
      </c>
      <c r="K16" s="34">
        <f>G16*J16*100</f>
        <v>3.0400000000000005</v>
      </c>
    </row>
    <row r="17" spans="1:11" x14ac:dyDescent="0.25">
      <c r="A17" s="57"/>
      <c r="B17" s="123" t="s">
        <v>13</v>
      </c>
      <c r="C17" s="124"/>
      <c r="D17" s="51"/>
      <c r="E17" s="52"/>
      <c r="F17" s="52"/>
      <c r="G17" s="75"/>
      <c r="H17" s="53"/>
      <c r="I17" s="54">
        <f>Overall!I17</f>
        <v>7.6000000000000012E-2</v>
      </c>
      <c r="J17" s="55"/>
      <c r="K17" s="56"/>
    </row>
    <row r="18" spans="1:11" x14ac:dyDescent="0.25">
      <c r="A18" s="58"/>
      <c r="B18" s="43"/>
      <c r="C18" s="104" t="s">
        <v>6</v>
      </c>
      <c r="D18" s="106" t="s">
        <v>24</v>
      </c>
      <c r="E18" s="109">
        <v>4</v>
      </c>
      <c r="F18" s="87">
        <v>4</v>
      </c>
      <c r="G18" s="88">
        <f>IF(F18="Yes",1,IF(F18="No",0,F18/E18))</f>
        <v>1</v>
      </c>
      <c r="H18" s="89"/>
      <c r="I18" s="90"/>
      <c r="J18" s="91">
        <f>Overall!J18</f>
        <v>3.8000000000000006E-2</v>
      </c>
      <c r="K18" s="92">
        <f>G18*J18*100</f>
        <v>3.8000000000000007</v>
      </c>
    </row>
    <row r="19" spans="1:11" s="8" customFormat="1" x14ac:dyDescent="0.25">
      <c r="A19" s="58"/>
      <c r="B19" s="43"/>
      <c r="C19" s="102" t="s">
        <v>51</v>
      </c>
      <c r="D19" s="106" t="s">
        <v>23</v>
      </c>
      <c r="E19" s="109">
        <v>10</v>
      </c>
      <c r="F19" s="79">
        <v>8</v>
      </c>
      <c r="G19" s="73">
        <f t="shared" ref="G19" si="4">IF(F19="Yes",1,IF(F19="No",0,F19/E19))</f>
        <v>0.8</v>
      </c>
      <c r="H19" s="13"/>
      <c r="I19" s="6"/>
      <c r="J19" s="14">
        <f>Overall!J19</f>
        <v>3.8000000000000006E-2</v>
      </c>
      <c r="K19" s="17">
        <f>G19*J19*100</f>
        <v>3.0400000000000005</v>
      </c>
    </row>
    <row r="20" spans="1:11" x14ac:dyDescent="0.25">
      <c r="A20" s="57"/>
      <c r="B20" s="123" t="s">
        <v>17</v>
      </c>
      <c r="C20" s="124"/>
      <c r="D20" s="51"/>
      <c r="E20" s="52"/>
      <c r="F20" s="52"/>
      <c r="G20" s="75"/>
      <c r="H20" s="53"/>
      <c r="I20" s="54">
        <f>Overall!I20</f>
        <v>0.11399999999999999</v>
      </c>
      <c r="J20" s="55"/>
      <c r="K20" s="56"/>
    </row>
    <row r="21" spans="1:11" x14ac:dyDescent="0.25">
      <c r="A21" s="58"/>
      <c r="B21" s="43"/>
      <c r="C21" s="104" t="s">
        <v>44</v>
      </c>
      <c r="D21" s="106" t="s">
        <v>7</v>
      </c>
      <c r="E21" s="109" t="s">
        <v>19</v>
      </c>
      <c r="F21" s="87" t="s">
        <v>19</v>
      </c>
      <c r="G21" s="88">
        <f t="shared" ref="G21:G23" si="5">IF(F21="Yes",1,IF(F21="No",0,F21/E21))</f>
        <v>1</v>
      </c>
      <c r="H21" s="89"/>
      <c r="I21" s="90"/>
      <c r="J21" s="91">
        <f>Overall!J21</f>
        <v>3.7999999999999999E-2</v>
      </c>
      <c r="K21" s="92">
        <f t="shared" ref="K21:K23" si="6">G21*J21*100</f>
        <v>3.8</v>
      </c>
    </row>
    <row r="22" spans="1:11" x14ac:dyDescent="0.25">
      <c r="A22" s="58"/>
      <c r="B22" s="43"/>
      <c r="C22" s="104" t="s">
        <v>52</v>
      </c>
      <c r="D22" s="106" t="s">
        <v>7</v>
      </c>
      <c r="E22" s="109" t="s">
        <v>19</v>
      </c>
      <c r="F22" s="87" t="s">
        <v>19</v>
      </c>
      <c r="G22" s="88">
        <f t="shared" si="5"/>
        <v>1</v>
      </c>
      <c r="H22" s="89"/>
      <c r="I22" s="90"/>
      <c r="J22" s="91">
        <f>Overall!J22</f>
        <v>3.7999999999999999E-2</v>
      </c>
      <c r="K22" s="92">
        <f t="shared" si="6"/>
        <v>3.8</v>
      </c>
    </row>
    <row r="23" spans="1:11" s="8" customFormat="1" x14ac:dyDescent="0.25">
      <c r="A23" s="58"/>
      <c r="B23" s="43"/>
      <c r="C23" s="103" t="s">
        <v>53</v>
      </c>
      <c r="D23" s="106" t="s">
        <v>23</v>
      </c>
      <c r="E23" s="109">
        <v>10</v>
      </c>
      <c r="F23" s="80">
        <v>8</v>
      </c>
      <c r="G23" s="74">
        <f t="shared" si="5"/>
        <v>0.8</v>
      </c>
      <c r="H23" s="31"/>
      <c r="I23" s="32"/>
      <c r="J23" s="33">
        <f>Overall!J23</f>
        <v>3.7999999999999999E-2</v>
      </c>
      <c r="K23" s="34">
        <f t="shared" si="6"/>
        <v>3.04</v>
      </c>
    </row>
    <row r="24" spans="1:11" x14ac:dyDescent="0.25">
      <c r="A24" s="57"/>
      <c r="B24" s="123" t="s">
        <v>0</v>
      </c>
      <c r="C24" s="124"/>
      <c r="D24" s="51"/>
      <c r="E24" s="52"/>
      <c r="F24" s="52"/>
      <c r="G24" s="75"/>
      <c r="H24" s="53"/>
      <c r="I24" s="54">
        <f>Overall!I24</f>
        <v>0.11399999999999999</v>
      </c>
      <c r="J24" s="55"/>
      <c r="K24" s="56"/>
    </row>
    <row r="25" spans="1:11" x14ac:dyDescent="0.25">
      <c r="A25" s="58"/>
      <c r="B25" s="43"/>
      <c r="C25" s="85" t="s">
        <v>45</v>
      </c>
      <c r="D25" s="86" t="s">
        <v>24</v>
      </c>
      <c r="E25" s="111">
        <v>4</v>
      </c>
      <c r="F25" s="87">
        <v>14</v>
      </c>
      <c r="G25" s="88">
        <f>IF(F25="Yes",1,IF(F25="No",0,F25/E25))</f>
        <v>3.5</v>
      </c>
      <c r="H25" s="89"/>
      <c r="I25" s="90"/>
      <c r="J25" s="91">
        <f>Overall!J25</f>
        <v>3.7999999999999999E-2</v>
      </c>
      <c r="K25" s="92">
        <f>G25*J25*100</f>
        <v>13.3</v>
      </c>
    </row>
    <row r="26" spans="1:11" x14ac:dyDescent="0.25">
      <c r="A26" s="58"/>
      <c r="B26" s="43"/>
      <c r="C26" s="85" t="s">
        <v>54</v>
      </c>
      <c r="D26" s="86" t="s">
        <v>7</v>
      </c>
      <c r="E26" s="111" t="s">
        <v>19</v>
      </c>
      <c r="F26" s="87" t="s">
        <v>19</v>
      </c>
      <c r="G26" s="88">
        <f t="shared" ref="G26:G27" si="7">IF(F26="Yes",1,IF(F26="No",0,F26/E26))</f>
        <v>1</v>
      </c>
      <c r="H26" s="89"/>
      <c r="I26" s="90"/>
      <c r="J26" s="91">
        <f>Overall!J26</f>
        <v>3.7999999999999999E-2</v>
      </c>
      <c r="K26" s="92">
        <f>G26*J26*100</f>
        <v>3.8</v>
      </c>
    </row>
    <row r="27" spans="1:11" s="8" customFormat="1" ht="16.5" thickBot="1" x14ac:dyDescent="0.3">
      <c r="A27" s="59"/>
      <c r="B27" s="60"/>
      <c r="C27" s="62" t="s">
        <v>43</v>
      </c>
      <c r="D27" s="20" t="s">
        <v>23</v>
      </c>
      <c r="E27" s="113">
        <v>10</v>
      </c>
      <c r="F27" s="81">
        <v>8</v>
      </c>
      <c r="G27" s="76">
        <f t="shared" si="7"/>
        <v>0.8</v>
      </c>
      <c r="H27" s="15"/>
      <c r="I27" s="7"/>
      <c r="J27" s="16">
        <f>Overall!J27</f>
        <v>3.7999999999999999E-2</v>
      </c>
      <c r="K27" s="18">
        <f>G27*J27*100</f>
        <v>3.04</v>
      </c>
    </row>
    <row r="28" spans="1:11" s="8" customFormat="1" ht="16.5" thickBot="1" x14ac:dyDescent="0.3">
      <c r="A28" s="117" t="s">
        <v>8</v>
      </c>
      <c r="B28" s="118"/>
      <c r="C28" s="118"/>
      <c r="D28" s="21"/>
      <c r="E28" s="23"/>
      <c r="F28" s="23"/>
      <c r="G28" s="70"/>
      <c r="H28" s="24">
        <f>Overall!H28</f>
        <v>0.14000000000000001</v>
      </c>
      <c r="I28" s="25"/>
      <c r="J28" s="26"/>
      <c r="K28" s="27"/>
    </row>
    <row r="29" spans="1:11" ht="16.5" thickTop="1" x14ac:dyDescent="0.25">
      <c r="A29" s="57"/>
      <c r="B29" s="126" t="s">
        <v>14</v>
      </c>
      <c r="C29" s="127"/>
      <c r="D29" s="63"/>
      <c r="E29" s="64"/>
      <c r="F29" s="64"/>
      <c r="G29" s="71"/>
      <c r="H29" s="65"/>
      <c r="I29" s="54">
        <f>Overall!I29</f>
        <v>7.0000000000000007E-2</v>
      </c>
      <c r="J29" s="67"/>
      <c r="K29" s="68"/>
    </row>
    <row r="30" spans="1:11" x14ac:dyDescent="0.25">
      <c r="A30" s="58"/>
      <c r="B30" s="43"/>
      <c r="C30" s="85" t="s">
        <v>15</v>
      </c>
      <c r="D30" s="86" t="s">
        <v>23</v>
      </c>
      <c r="E30" s="111">
        <v>10</v>
      </c>
      <c r="F30" s="87">
        <v>8</v>
      </c>
      <c r="G30" s="88">
        <f>IF(F30="Yes",1,IF(F30="No",0,F30/E30))</f>
        <v>0.8</v>
      </c>
      <c r="H30" s="89"/>
      <c r="I30" s="90"/>
      <c r="J30" s="91">
        <f>Overall!J30</f>
        <v>3.5000000000000003E-2</v>
      </c>
      <c r="K30" s="92">
        <f>G30*J30*100</f>
        <v>2.8000000000000003</v>
      </c>
    </row>
    <row r="31" spans="1:11" s="8" customFormat="1" x14ac:dyDescent="0.25">
      <c r="A31" s="58"/>
      <c r="B31" s="43"/>
      <c r="C31" s="29" t="s">
        <v>30</v>
      </c>
      <c r="D31" s="30" t="s">
        <v>23</v>
      </c>
      <c r="E31" s="112">
        <v>10</v>
      </c>
      <c r="F31" s="80">
        <v>8</v>
      </c>
      <c r="G31" s="74">
        <f>IF(F31="Yes",1,IF(F31="No",0,F31/E31))</f>
        <v>0.8</v>
      </c>
      <c r="H31" s="31"/>
      <c r="I31" s="32"/>
      <c r="J31" s="33">
        <f>Overall!J31</f>
        <v>3.5000000000000003E-2</v>
      </c>
      <c r="K31" s="34">
        <f>G31*J31*100</f>
        <v>2.8000000000000003</v>
      </c>
    </row>
    <row r="32" spans="1:11" x14ac:dyDescent="0.25">
      <c r="A32" s="57"/>
      <c r="B32" s="123" t="s">
        <v>9</v>
      </c>
      <c r="C32" s="124"/>
      <c r="D32" s="51"/>
      <c r="E32" s="52"/>
      <c r="F32" s="52"/>
      <c r="G32" s="75"/>
      <c r="H32" s="53"/>
      <c r="I32" s="54">
        <f>Overall!I32</f>
        <v>7.0000000000000007E-2</v>
      </c>
      <c r="J32" s="55"/>
      <c r="K32" s="56"/>
    </row>
    <row r="33" spans="1:11" x14ac:dyDescent="0.25">
      <c r="A33" s="58"/>
      <c r="B33" s="43"/>
      <c r="C33" s="85" t="s">
        <v>10</v>
      </c>
      <c r="D33" s="86" t="s">
        <v>23</v>
      </c>
      <c r="E33" s="111">
        <v>10</v>
      </c>
      <c r="F33" s="87">
        <v>8</v>
      </c>
      <c r="G33" s="88">
        <f t="shared" ref="G33:G34" si="8">IF(F33="Yes",1,IF(F33="No",0,F33/E33))</f>
        <v>0.8</v>
      </c>
      <c r="H33" s="89"/>
      <c r="I33" s="90"/>
      <c r="J33" s="91">
        <f>Overall!J33</f>
        <v>3.5000000000000003E-2</v>
      </c>
      <c r="K33" s="92">
        <f>G33*J33*100</f>
        <v>2.8000000000000003</v>
      </c>
    </row>
    <row r="34" spans="1:11" s="8" customFormat="1" ht="16.5" thickBot="1" x14ac:dyDescent="0.3">
      <c r="A34" s="58"/>
      <c r="B34" s="43"/>
      <c r="C34" s="28" t="s">
        <v>55</v>
      </c>
      <c r="D34" s="19" t="s">
        <v>23</v>
      </c>
      <c r="E34" s="114">
        <v>10</v>
      </c>
      <c r="F34" s="79">
        <v>8</v>
      </c>
      <c r="G34" s="73">
        <f t="shared" si="8"/>
        <v>0.8</v>
      </c>
      <c r="H34" s="13"/>
      <c r="I34" s="6"/>
      <c r="J34" s="14">
        <f>Overall!J34</f>
        <v>3.5000000000000003E-2</v>
      </c>
      <c r="K34" s="17">
        <f>G34*J34*100</f>
        <v>2.8000000000000003</v>
      </c>
    </row>
    <row r="35" spans="1:11" s="8" customFormat="1" ht="16.5" thickBot="1" x14ac:dyDescent="0.3">
      <c r="A35" s="117" t="s">
        <v>11</v>
      </c>
      <c r="B35" s="118"/>
      <c r="C35" s="118"/>
      <c r="D35" s="21"/>
      <c r="E35" s="23"/>
      <c r="F35" s="23"/>
      <c r="G35" s="70"/>
      <c r="H35" s="24">
        <f>Overall!H35</f>
        <v>0.08</v>
      </c>
      <c r="I35" s="25"/>
      <c r="J35" s="26"/>
      <c r="K35" s="27"/>
    </row>
    <row r="36" spans="1:11" ht="16.5" thickTop="1" x14ac:dyDescent="0.25">
      <c r="A36" s="61"/>
      <c r="B36" s="128" t="s">
        <v>12</v>
      </c>
      <c r="C36" s="128"/>
      <c r="D36" s="45"/>
      <c r="E36" s="46"/>
      <c r="F36" s="46"/>
      <c r="G36" s="77"/>
      <c r="H36" s="47"/>
      <c r="I36" s="54">
        <f>Overall!I36</f>
        <v>0.08</v>
      </c>
      <c r="J36" s="49"/>
      <c r="K36" s="50"/>
    </row>
    <row r="37" spans="1:11" x14ac:dyDescent="0.25">
      <c r="A37" s="58"/>
      <c r="B37" s="42"/>
      <c r="C37" s="85" t="s">
        <v>56</v>
      </c>
      <c r="D37" s="86" t="s">
        <v>23</v>
      </c>
      <c r="E37" s="111">
        <v>10</v>
      </c>
      <c r="F37" s="87">
        <v>8</v>
      </c>
      <c r="G37" s="88">
        <f>IF(F37="Yes",1,IF(F37="No",0,F37/E37))</f>
        <v>0.8</v>
      </c>
      <c r="H37" s="89"/>
      <c r="I37" s="90"/>
      <c r="J37" s="91">
        <f>Overall!J37</f>
        <v>0.04</v>
      </c>
      <c r="K37" s="92">
        <f t="shared" ref="K37:K38" si="9">G37*J37*100</f>
        <v>3.2</v>
      </c>
    </row>
    <row r="38" spans="1:11" ht="16.5" thickBot="1" x14ac:dyDescent="0.3">
      <c r="A38" s="58"/>
      <c r="B38" s="44"/>
      <c r="C38" s="29" t="s">
        <v>31</v>
      </c>
      <c r="D38" s="30" t="s">
        <v>23</v>
      </c>
      <c r="E38" s="112">
        <v>10</v>
      </c>
      <c r="F38" s="80">
        <v>10</v>
      </c>
      <c r="G38" s="74">
        <f t="shared" ref="G38" si="10">IF(F38="Yes",1,IF(F38="No",0,F38/E38))</f>
        <v>1</v>
      </c>
      <c r="H38" s="31"/>
      <c r="I38" s="32"/>
      <c r="J38" s="33">
        <f>Overall!J38</f>
        <v>0.04</v>
      </c>
      <c r="K38" s="34">
        <f t="shared" si="9"/>
        <v>4</v>
      </c>
    </row>
    <row r="39" spans="1:11" s="8" customFormat="1" ht="16.5" thickBot="1" x14ac:dyDescent="0.3">
      <c r="A39" s="117" t="s">
        <v>34</v>
      </c>
      <c r="B39" s="118"/>
      <c r="C39" s="118"/>
      <c r="D39" s="21"/>
      <c r="E39" s="23"/>
      <c r="F39" s="23"/>
      <c r="G39" s="70"/>
      <c r="H39" s="24">
        <f>Overall!H39</f>
        <v>0.1</v>
      </c>
      <c r="I39" s="25"/>
      <c r="J39" s="26"/>
      <c r="K39" s="27"/>
    </row>
    <row r="40" spans="1:11" ht="17.25" thickTop="1" thickBot="1" x14ac:dyDescent="0.3">
      <c r="A40" s="58"/>
      <c r="B40" s="42"/>
      <c r="C40" s="35" t="s">
        <v>35</v>
      </c>
      <c r="D40" s="36" t="s">
        <v>23</v>
      </c>
      <c r="E40" s="37">
        <v>10</v>
      </c>
      <c r="F40" s="78">
        <v>8</v>
      </c>
      <c r="G40" s="72">
        <f>IF(F40="Yes",1,IF(F40="No",0,F40/E40))</f>
        <v>0.8</v>
      </c>
      <c r="H40" s="38"/>
      <c r="I40" s="39">
        <f>Overall!I40</f>
        <v>0.1</v>
      </c>
      <c r="J40" s="40">
        <f>Overall!J40</f>
        <v>0.1</v>
      </c>
      <c r="K40" s="41">
        <f>G40*J40*100</f>
        <v>8.0000000000000018</v>
      </c>
    </row>
    <row r="41" spans="1:11" s="8" customFormat="1" ht="16.5" thickBot="1" x14ac:dyDescent="0.3">
      <c r="A41" s="117" t="s">
        <v>25</v>
      </c>
      <c r="B41" s="118"/>
      <c r="C41" s="118"/>
      <c r="D41" s="21"/>
      <c r="E41" s="22"/>
      <c r="F41" s="23"/>
      <c r="G41" s="70"/>
      <c r="H41" s="24">
        <f>Overall!H41</f>
        <v>0.99999999999999989</v>
      </c>
      <c r="I41" s="25">
        <f>Overall!I41</f>
        <v>1</v>
      </c>
      <c r="J41" s="26">
        <f>Overall!J41</f>
        <v>1.0000000000000004</v>
      </c>
      <c r="K41" s="27">
        <f>SUM(K2:K40)</f>
        <v>95.059999999999988</v>
      </c>
    </row>
    <row r="42" spans="1:11" ht="16.5" thickTop="1" x14ac:dyDescent="0.25">
      <c r="A42" s="83"/>
      <c r="B42" s="83"/>
      <c r="C42" s="83"/>
      <c r="E42" t="s">
        <v>46</v>
      </c>
      <c r="F42" s="84" t="s">
        <v>60</v>
      </c>
    </row>
    <row r="43" spans="1:11" x14ac:dyDescent="0.25">
      <c r="A43" s="83"/>
      <c r="B43" s="83"/>
      <c r="C43" s="125" t="s">
        <v>36</v>
      </c>
      <c r="D43" s="125"/>
      <c r="E43" s="125"/>
      <c r="F43" s="125"/>
      <c r="G43" s="125"/>
      <c r="H43" s="125"/>
      <c r="I43" s="125"/>
      <c r="J43" s="125"/>
      <c r="K43" s="125"/>
    </row>
    <row r="44" spans="1:11" x14ac:dyDescent="0.25">
      <c r="A44" s="83"/>
      <c r="B44" s="83">
        <v>10</v>
      </c>
      <c r="C44" s="129" t="s">
        <v>41</v>
      </c>
      <c r="D44" s="129"/>
      <c r="E44" s="129"/>
      <c r="F44" s="129"/>
      <c r="G44" s="129"/>
      <c r="H44" s="129"/>
      <c r="I44" s="129"/>
      <c r="J44" s="129"/>
      <c r="K44" s="129"/>
    </row>
    <row r="45" spans="1:11" x14ac:dyDescent="0.25">
      <c r="A45" s="83"/>
      <c r="B45" s="83">
        <v>8</v>
      </c>
      <c r="C45" s="129" t="s">
        <v>40</v>
      </c>
      <c r="D45" s="129"/>
      <c r="E45" s="129"/>
      <c r="F45" s="129"/>
      <c r="G45" s="129"/>
      <c r="H45" s="129"/>
      <c r="I45" s="129"/>
      <c r="J45" s="129"/>
      <c r="K45" s="129"/>
    </row>
    <row r="46" spans="1:11" x14ac:dyDescent="0.25">
      <c r="A46" s="83"/>
      <c r="B46" s="83">
        <v>5</v>
      </c>
      <c r="C46" s="129" t="s">
        <v>39</v>
      </c>
      <c r="D46" s="129"/>
      <c r="E46" s="129"/>
      <c r="F46" s="129"/>
      <c r="G46" s="129"/>
      <c r="H46" s="129"/>
      <c r="I46" s="129"/>
      <c r="J46" s="129"/>
      <c r="K46" s="129"/>
    </row>
    <row r="47" spans="1:11" x14ac:dyDescent="0.25">
      <c r="A47" s="83"/>
      <c r="B47" s="83">
        <v>2</v>
      </c>
      <c r="C47" s="129" t="s">
        <v>38</v>
      </c>
      <c r="D47" s="129"/>
      <c r="E47" s="129"/>
      <c r="F47" s="129"/>
      <c r="G47" s="129"/>
      <c r="H47" s="129"/>
      <c r="I47" s="129"/>
      <c r="J47" s="129"/>
      <c r="K47" s="129"/>
    </row>
    <row r="48" spans="1:11" x14ac:dyDescent="0.25">
      <c r="A48" s="83"/>
      <c r="B48" s="83">
        <v>0</v>
      </c>
      <c r="C48" s="129" t="s">
        <v>37</v>
      </c>
      <c r="D48" s="129"/>
      <c r="E48" s="129"/>
      <c r="F48" s="129"/>
      <c r="G48" s="129"/>
      <c r="H48" s="129"/>
      <c r="I48" s="129"/>
      <c r="J48" s="129"/>
      <c r="K48" s="129"/>
    </row>
  </sheetData>
  <mergeCells count="23">
    <mergeCell ref="C44:K44"/>
    <mergeCell ref="C45:K45"/>
    <mergeCell ref="C46:K46"/>
    <mergeCell ref="C47:K47"/>
    <mergeCell ref="C48:K48"/>
    <mergeCell ref="C43:K43"/>
    <mergeCell ref="B24:C24"/>
    <mergeCell ref="A28:C28"/>
    <mergeCell ref="B29:C29"/>
    <mergeCell ref="B32:C32"/>
    <mergeCell ref="A35:C35"/>
    <mergeCell ref="B36:C36"/>
    <mergeCell ref="A39:C39"/>
    <mergeCell ref="A41:C41"/>
    <mergeCell ref="B20:C20"/>
    <mergeCell ref="A1:C1"/>
    <mergeCell ref="H1:J1"/>
    <mergeCell ref="A2:C2"/>
    <mergeCell ref="B3:C3"/>
    <mergeCell ref="B9:C9"/>
    <mergeCell ref="A13:C13"/>
    <mergeCell ref="B14:C14"/>
    <mergeCell ref="B17:C17"/>
  </mergeCells>
  <pageMargins left="0.7" right="0.7" top="0.75" bottom="0.75" header="0.3" footer="0.3"/>
  <pageSetup orientation="portrait" horizontalDpi="90" verticalDpi="90" r:id="rId1"/>
  <headerFooter>
    <oddFooter>&amp;L&amp;1#&amp;"Calibri"&amp;10&amp;K737373Caterpillar: Confidential Green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Overall</vt:lpstr>
      <vt:lpstr>Judge 1</vt:lpstr>
      <vt:lpstr>Judge 2</vt:lpstr>
      <vt:lpstr>Judge 3</vt:lpstr>
      <vt:lpstr>Judge 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Evan Stumpges</dc:creator>
  <cp:lastModifiedBy>Evan Stumpges</cp:lastModifiedBy>
  <dcterms:created xsi:type="dcterms:W3CDTF">2019-01-26T21:58:26Z</dcterms:created>
  <dcterms:modified xsi:type="dcterms:W3CDTF">2022-07-09T13:52:33Z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fb5e2db6-eecf-4aa2-8fc3-174bf94bce19_Enabled">
    <vt:lpwstr>true</vt:lpwstr>
  </property>
  <property fmtid="{D5CDD505-2E9C-101B-9397-08002B2CF9AE}" pid="3" name="MSIP_Label_fb5e2db6-eecf-4aa2-8fc3-174bf94bce19_SetDate">
    <vt:lpwstr>2022-07-09T13:52:33Z</vt:lpwstr>
  </property>
  <property fmtid="{D5CDD505-2E9C-101B-9397-08002B2CF9AE}" pid="4" name="MSIP_Label_fb5e2db6-eecf-4aa2-8fc3-174bf94bce19_Method">
    <vt:lpwstr>Standard</vt:lpwstr>
  </property>
  <property fmtid="{D5CDD505-2E9C-101B-9397-08002B2CF9AE}" pid="5" name="MSIP_Label_fb5e2db6-eecf-4aa2-8fc3-174bf94bce19_Name">
    <vt:lpwstr>fb5e2db6-eecf-4aa2-8fc3-174bf94bce19</vt:lpwstr>
  </property>
  <property fmtid="{D5CDD505-2E9C-101B-9397-08002B2CF9AE}" pid="6" name="MSIP_Label_fb5e2db6-eecf-4aa2-8fc3-174bf94bce19_SiteId">
    <vt:lpwstr>ceb177bf-013b-49ab-8a9c-4abce32afc1e</vt:lpwstr>
  </property>
  <property fmtid="{D5CDD505-2E9C-101B-9397-08002B2CF9AE}" pid="7" name="MSIP_Label_fb5e2db6-eecf-4aa2-8fc3-174bf94bce19_ActionId">
    <vt:lpwstr>550f0d29-9d7f-43e6-b0df-a79ad80e2ccf</vt:lpwstr>
  </property>
  <property fmtid="{D5CDD505-2E9C-101B-9397-08002B2CF9AE}" pid="8" name="MSIP_Label_fb5e2db6-eecf-4aa2-8fc3-174bf94bce19_ContentBits">
    <vt:lpwstr>2</vt:lpwstr>
  </property>
</Properties>
</file>